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735" firstSheet="3" activeTab="4"/>
  </bookViews>
  <sheets>
    <sheet name="CONT_EXECUTIE_Decembrie_2018" sheetId="1" r:id="rId1"/>
    <sheet name="CONT_EXECUTIE_Ianuarie_2019" sheetId="2" r:id="rId2"/>
    <sheet name="CONT_EXECUTIE_Februarie_2019" sheetId="3" r:id="rId3"/>
    <sheet name="CONT_EXECUTIE_Martie_2019" sheetId="4" r:id="rId4"/>
    <sheet name="CONT_EXECUTIE_Aprilie_2019" sheetId="5" r:id="rId5"/>
  </sheets>
  <externalReferences>
    <externalReference r:id="rId6"/>
  </externalReferences>
  <definedNames>
    <definedName name="_xlnm.Print_Area" localSheetId="4">CONT_EXECUTIE_Aprilie_2019!$A$1:$H$97</definedName>
    <definedName name="_xlnm.Print_Area" localSheetId="0">CONT_EXECUTIE_Decembrie_2018!$A$1:$H$94</definedName>
    <definedName name="_xlnm.Print_Area" localSheetId="2">CONT_EXECUTIE_Februarie_2019!$A$1:$H$94</definedName>
    <definedName name="_xlnm.Print_Area" localSheetId="1">CONT_EXECUTIE_Ianuarie_2019!$A$1:$H$94</definedName>
    <definedName name="_xlnm.Print_Area" localSheetId="3">CONT_EXECUTIE_Martie_2019!$A$1:$H$94</definedName>
  </definedNames>
  <calcPr calcId="152511"/>
</workbook>
</file>

<file path=xl/calcChain.xml><?xml version="1.0" encoding="utf-8"?>
<calcChain xmlns="http://schemas.openxmlformats.org/spreadsheetml/2006/main">
  <c r="D22" i="5"/>
  <c r="E22"/>
  <c r="F22"/>
  <c r="E57"/>
  <c r="E43"/>
  <c r="E70"/>
  <c r="E69"/>
  <c r="E68"/>
  <c r="D69"/>
  <c r="D68"/>
  <c r="F69"/>
  <c r="F68"/>
  <c r="C69"/>
  <c r="C68"/>
  <c r="F18"/>
  <c r="E18"/>
  <c r="D18"/>
  <c r="F67"/>
  <c r="F57"/>
  <c r="K87"/>
  <c r="E83"/>
  <c r="K82"/>
  <c r="E81"/>
  <c r="E80"/>
  <c r="F79"/>
  <c r="E79"/>
  <c r="D79"/>
  <c r="D78"/>
  <c r="D77"/>
  <c r="D91"/>
  <c r="C79"/>
  <c r="C78"/>
  <c r="C77"/>
  <c r="C19"/>
  <c r="E76"/>
  <c r="E75"/>
  <c r="E74"/>
  <c r="E73"/>
  <c r="F75"/>
  <c r="D75"/>
  <c r="D74"/>
  <c r="D73"/>
  <c r="F74"/>
  <c r="F73"/>
  <c r="E72"/>
  <c r="E71"/>
  <c r="F71"/>
  <c r="D71"/>
  <c r="C71"/>
  <c r="C22"/>
  <c r="I67"/>
  <c r="E67"/>
  <c r="E66"/>
  <c r="F65"/>
  <c r="D65"/>
  <c r="C65"/>
  <c r="E64"/>
  <c r="E63"/>
  <c r="E62"/>
  <c r="E61"/>
  <c r="E60"/>
  <c r="E59"/>
  <c r="E58"/>
  <c r="D57"/>
  <c r="C57"/>
  <c r="E56"/>
  <c r="F55"/>
  <c r="D55"/>
  <c r="C55"/>
  <c r="E54"/>
  <c r="E53"/>
  <c r="E52"/>
  <c r="E51"/>
  <c r="E49"/>
  <c r="E48"/>
  <c r="E47"/>
  <c r="E46"/>
  <c r="E45"/>
  <c r="F44"/>
  <c r="D44"/>
  <c r="C44"/>
  <c r="E42"/>
  <c r="E41"/>
  <c r="E40"/>
  <c r="E39"/>
  <c r="E38"/>
  <c r="E37"/>
  <c r="F36"/>
  <c r="D36"/>
  <c r="C36"/>
  <c r="E35"/>
  <c r="E34"/>
  <c r="G33"/>
  <c r="F33"/>
  <c r="E33"/>
  <c r="D33"/>
  <c r="C33"/>
  <c r="E32"/>
  <c r="E31"/>
  <c r="E30"/>
  <c r="E29"/>
  <c r="E26"/>
  <c r="E25"/>
  <c r="F24"/>
  <c r="F23"/>
  <c r="D24"/>
  <c r="C24"/>
  <c r="E19"/>
  <c r="E17"/>
  <c r="F13"/>
  <c r="D13"/>
  <c r="F67" i="4"/>
  <c r="F65"/>
  <c r="E65"/>
  <c r="K84"/>
  <c r="K79"/>
  <c r="F18"/>
  <c r="D57"/>
  <c r="E80"/>
  <c r="E78"/>
  <c r="E77"/>
  <c r="F76"/>
  <c r="D76"/>
  <c r="E76"/>
  <c r="C76"/>
  <c r="C75"/>
  <c r="C74"/>
  <c r="C19"/>
  <c r="F75"/>
  <c r="F74"/>
  <c r="D75"/>
  <c r="D74"/>
  <c r="D88"/>
  <c r="E73"/>
  <c r="E72"/>
  <c r="E71"/>
  <c r="E70"/>
  <c r="F72"/>
  <c r="F71"/>
  <c r="F70"/>
  <c r="D72"/>
  <c r="D71"/>
  <c r="D70"/>
  <c r="E69"/>
  <c r="E68"/>
  <c r="F68"/>
  <c r="D68"/>
  <c r="C68"/>
  <c r="I67"/>
  <c r="E66"/>
  <c r="D65"/>
  <c r="C65"/>
  <c r="E64"/>
  <c r="E63"/>
  <c r="E62"/>
  <c r="E61"/>
  <c r="E60"/>
  <c r="E59"/>
  <c r="E58"/>
  <c r="E57"/>
  <c r="C57"/>
  <c r="C43"/>
  <c r="C18"/>
  <c r="E56"/>
  <c r="F55"/>
  <c r="E55"/>
  <c r="D55"/>
  <c r="C55"/>
  <c r="E54"/>
  <c r="E53"/>
  <c r="E52"/>
  <c r="E51"/>
  <c r="E49"/>
  <c r="E48"/>
  <c r="E47"/>
  <c r="E46"/>
  <c r="E45"/>
  <c r="F44"/>
  <c r="D44"/>
  <c r="C44"/>
  <c r="E42"/>
  <c r="E41"/>
  <c r="E40"/>
  <c r="E39"/>
  <c r="E38"/>
  <c r="E37"/>
  <c r="F36"/>
  <c r="D36"/>
  <c r="C36"/>
  <c r="E35"/>
  <c r="E33"/>
  <c r="E34"/>
  <c r="G33"/>
  <c r="F33"/>
  <c r="D33"/>
  <c r="C33"/>
  <c r="E32"/>
  <c r="E31"/>
  <c r="E30"/>
  <c r="E29"/>
  <c r="E26"/>
  <c r="E25"/>
  <c r="F24"/>
  <c r="F23"/>
  <c r="D24"/>
  <c r="E24"/>
  <c r="C24"/>
  <c r="C23"/>
  <c r="E19"/>
  <c r="E18"/>
  <c r="E17"/>
  <c r="D13"/>
  <c r="F67" i="3"/>
  <c r="E67"/>
  <c r="F18"/>
  <c r="E80"/>
  <c r="E78"/>
  <c r="E77"/>
  <c r="F76"/>
  <c r="E76"/>
  <c r="D76"/>
  <c r="C76"/>
  <c r="D75"/>
  <c r="D74"/>
  <c r="D88"/>
  <c r="C75"/>
  <c r="C74"/>
  <c r="C19"/>
  <c r="E73"/>
  <c r="E72"/>
  <c r="E71"/>
  <c r="E70"/>
  <c r="F72"/>
  <c r="F71"/>
  <c r="F70"/>
  <c r="D72"/>
  <c r="D71"/>
  <c r="D70"/>
  <c r="E69"/>
  <c r="E68"/>
  <c r="F68"/>
  <c r="D68"/>
  <c r="C68"/>
  <c r="I67"/>
  <c r="E66"/>
  <c r="D65"/>
  <c r="C65"/>
  <c r="E64"/>
  <c r="E63"/>
  <c r="E62"/>
  <c r="E61"/>
  <c r="E60"/>
  <c r="E59"/>
  <c r="E58"/>
  <c r="F57"/>
  <c r="D57"/>
  <c r="C57"/>
  <c r="E56"/>
  <c r="F55"/>
  <c r="E55"/>
  <c r="D55"/>
  <c r="C55"/>
  <c r="E54"/>
  <c r="E53"/>
  <c r="E52"/>
  <c r="E51"/>
  <c r="E49"/>
  <c r="E48"/>
  <c r="E47"/>
  <c r="E46"/>
  <c r="E45"/>
  <c r="F44"/>
  <c r="D44"/>
  <c r="D43"/>
  <c r="D86"/>
  <c r="C44"/>
  <c r="C43"/>
  <c r="C18"/>
  <c r="E42"/>
  <c r="E36"/>
  <c r="E41"/>
  <c r="E40"/>
  <c r="E39"/>
  <c r="E38"/>
  <c r="E37"/>
  <c r="F36"/>
  <c r="D36"/>
  <c r="C36"/>
  <c r="E35"/>
  <c r="E34"/>
  <c r="E33"/>
  <c r="G33"/>
  <c r="F33"/>
  <c r="D33"/>
  <c r="C33"/>
  <c r="E32"/>
  <c r="E31"/>
  <c r="E30"/>
  <c r="E29"/>
  <c r="E26"/>
  <c r="E25"/>
  <c r="F24"/>
  <c r="F23"/>
  <c r="D24"/>
  <c r="C24"/>
  <c r="C23"/>
  <c r="E19"/>
  <c r="F13"/>
  <c r="E18"/>
  <c r="E17"/>
  <c r="D13"/>
  <c r="F18" i="2"/>
  <c r="F67"/>
  <c r="C33"/>
  <c r="E80"/>
  <c r="E78"/>
  <c r="E77"/>
  <c r="F76"/>
  <c r="E76"/>
  <c r="D76"/>
  <c r="C76"/>
  <c r="C75"/>
  <c r="C74"/>
  <c r="C19"/>
  <c r="D75"/>
  <c r="D74"/>
  <c r="D88"/>
  <c r="E73"/>
  <c r="E72"/>
  <c r="E71"/>
  <c r="E70"/>
  <c r="F72"/>
  <c r="F71"/>
  <c r="F70"/>
  <c r="D72"/>
  <c r="D71"/>
  <c r="D70"/>
  <c r="E69"/>
  <c r="E68"/>
  <c r="F68"/>
  <c r="D68"/>
  <c r="C68"/>
  <c r="I67"/>
  <c r="E67"/>
  <c r="E66"/>
  <c r="F65"/>
  <c r="D65"/>
  <c r="C65"/>
  <c r="E64"/>
  <c r="E63"/>
  <c r="E62"/>
  <c r="E61"/>
  <c r="E60"/>
  <c r="E59"/>
  <c r="E58"/>
  <c r="F57"/>
  <c r="D57"/>
  <c r="C57"/>
  <c r="E56"/>
  <c r="F55"/>
  <c r="D55"/>
  <c r="C55"/>
  <c r="E54"/>
  <c r="E53"/>
  <c r="E52"/>
  <c r="E51"/>
  <c r="E49"/>
  <c r="E48"/>
  <c r="E47"/>
  <c r="E46"/>
  <c r="E45"/>
  <c r="F44"/>
  <c r="D44"/>
  <c r="C44"/>
  <c r="E42"/>
  <c r="E41"/>
  <c r="E40"/>
  <c r="E39"/>
  <c r="E38"/>
  <c r="E37"/>
  <c r="F36"/>
  <c r="D36"/>
  <c r="C36"/>
  <c r="E35"/>
  <c r="E34"/>
  <c r="G33"/>
  <c r="F33"/>
  <c r="D33"/>
  <c r="E32"/>
  <c r="E31"/>
  <c r="E30"/>
  <c r="E29"/>
  <c r="E26"/>
  <c r="E25"/>
  <c r="F24"/>
  <c r="D24"/>
  <c r="C24"/>
  <c r="E19"/>
  <c r="E80" i="1"/>
  <c r="E78"/>
  <c r="E77"/>
  <c r="F76"/>
  <c r="E76"/>
  <c r="D76"/>
  <c r="D75"/>
  <c r="D74"/>
  <c r="D88"/>
  <c r="C76"/>
  <c r="F75"/>
  <c r="E75"/>
  <c r="C75"/>
  <c r="C74"/>
  <c r="C19"/>
  <c r="E73"/>
  <c r="E72"/>
  <c r="E71"/>
  <c r="E70"/>
  <c r="F72"/>
  <c r="D72"/>
  <c r="D71"/>
  <c r="D70"/>
  <c r="F71"/>
  <c r="F70"/>
  <c r="E69"/>
  <c r="F68"/>
  <c r="E68"/>
  <c r="D68"/>
  <c r="C68"/>
  <c r="I67"/>
  <c r="E67"/>
  <c r="E66"/>
  <c r="F65"/>
  <c r="E65"/>
  <c r="D65"/>
  <c r="C65"/>
  <c r="E64"/>
  <c r="E63"/>
  <c r="E62"/>
  <c r="E61"/>
  <c r="E60"/>
  <c r="E59"/>
  <c r="E58"/>
  <c r="F57"/>
  <c r="E57"/>
  <c r="D57"/>
  <c r="C57"/>
  <c r="E56"/>
  <c r="F55"/>
  <c r="E55"/>
  <c r="D55"/>
  <c r="C55"/>
  <c r="E54"/>
  <c r="E53"/>
  <c r="E52"/>
  <c r="E51"/>
  <c r="E49"/>
  <c r="E48"/>
  <c r="E47"/>
  <c r="E46"/>
  <c r="E45"/>
  <c r="E44"/>
  <c r="E43"/>
  <c r="F44"/>
  <c r="F43"/>
  <c r="F22"/>
  <c r="D44"/>
  <c r="D43"/>
  <c r="C44"/>
  <c r="C43"/>
  <c r="C18"/>
  <c r="E42"/>
  <c r="E41"/>
  <c r="E40"/>
  <c r="E39"/>
  <c r="E38"/>
  <c r="E36"/>
  <c r="E37"/>
  <c r="F36"/>
  <c r="D36"/>
  <c r="C36"/>
  <c r="E35"/>
  <c r="E34"/>
  <c r="E33"/>
  <c r="G33"/>
  <c r="F33"/>
  <c r="D33"/>
  <c r="C33"/>
  <c r="C23"/>
  <c r="E32"/>
  <c r="E31"/>
  <c r="E30"/>
  <c r="E29"/>
  <c r="E26"/>
  <c r="E25"/>
  <c r="F24"/>
  <c r="E24"/>
  <c r="D24"/>
  <c r="D23"/>
  <c r="D22"/>
  <c r="D20"/>
  <c r="C24"/>
  <c r="F23"/>
  <c r="I23"/>
  <c r="E19"/>
  <c r="F18"/>
  <c r="D18"/>
  <c r="D17"/>
  <c r="F13"/>
  <c r="F86"/>
  <c r="C17"/>
  <c r="C22"/>
  <c r="C20"/>
  <c r="D85"/>
  <c r="D86"/>
  <c r="E23"/>
  <c r="E22"/>
  <c r="F74"/>
  <c r="F85"/>
  <c r="D13"/>
  <c r="D83"/>
  <c r="E18"/>
  <c r="E86"/>
  <c r="E17"/>
  <c r="F88"/>
  <c r="E88"/>
  <c r="E74"/>
  <c r="E20"/>
  <c r="E85"/>
  <c r="F20"/>
  <c r="F83"/>
  <c r="E13"/>
  <c r="E83"/>
  <c r="E57" i="2"/>
  <c r="F43"/>
  <c r="F86"/>
  <c r="E65"/>
  <c r="D43"/>
  <c r="D86"/>
  <c r="E55"/>
  <c r="E44"/>
  <c r="E33"/>
  <c r="D23"/>
  <c r="D85"/>
  <c r="E24"/>
  <c r="C43"/>
  <c r="C18"/>
  <c r="E36"/>
  <c r="C23"/>
  <c r="C17"/>
  <c r="F23"/>
  <c r="D13"/>
  <c r="E18"/>
  <c r="F13"/>
  <c r="F75"/>
  <c r="E17"/>
  <c r="E43"/>
  <c r="E86"/>
  <c r="D22"/>
  <c r="D20"/>
  <c r="D83"/>
  <c r="C22"/>
  <c r="C20"/>
  <c r="E13"/>
  <c r="F22"/>
  <c r="E23"/>
  <c r="E85"/>
  <c r="I23"/>
  <c r="F85"/>
  <c r="E75"/>
  <c r="F74"/>
  <c r="E22"/>
  <c r="E20"/>
  <c r="E83"/>
  <c r="F88"/>
  <c r="E88"/>
  <c r="E74"/>
  <c r="F20"/>
  <c r="F83"/>
  <c r="C17" i="3"/>
  <c r="C22"/>
  <c r="C20"/>
  <c r="F75"/>
  <c r="F65"/>
  <c r="E65"/>
  <c r="F43"/>
  <c r="F86"/>
  <c r="E57"/>
  <c r="F85"/>
  <c r="I23"/>
  <c r="E24"/>
  <c r="E13"/>
  <c r="E44"/>
  <c r="D23"/>
  <c r="E75"/>
  <c r="F74"/>
  <c r="E43"/>
  <c r="E86"/>
  <c r="F22"/>
  <c r="E23"/>
  <c r="D85"/>
  <c r="D22"/>
  <c r="D20"/>
  <c r="D83"/>
  <c r="F88"/>
  <c r="E88"/>
  <c r="E74"/>
  <c r="F20"/>
  <c r="F83"/>
  <c r="E22"/>
  <c r="E20"/>
  <c r="E83"/>
  <c r="E85"/>
  <c r="E75" i="4"/>
  <c r="D43"/>
  <c r="D86"/>
  <c r="E36"/>
  <c r="E74"/>
  <c r="F88"/>
  <c r="E88"/>
  <c r="C22"/>
  <c r="C20"/>
  <c r="C17"/>
  <c r="F13"/>
  <c r="D23"/>
  <c r="D22"/>
  <c r="D20"/>
  <c r="D83"/>
  <c r="D85"/>
  <c r="E13"/>
  <c r="E67"/>
  <c r="F43"/>
  <c r="F86"/>
  <c r="E44"/>
  <c r="E43"/>
  <c r="E86"/>
  <c r="F22"/>
  <c r="F20"/>
  <c r="F83"/>
  <c r="I23"/>
  <c r="E23"/>
  <c r="E85"/>
  <c r="F85"/>
  <c r="E22"/>
  <c r="E20"/>
  <c r="E83"/>
  <c r="E55" i="5"/>
  <c r="F78"/>
  <c r="E78"/>
  <c r="F77"/>
  <c r="E77"/>
  <c r="F91"/>
  <c r="E91"/>
  <c r="F88"/>
  <c r="I23"/>
  <c r="E24"/>
  <c r="E36"/>
  <c r="C43"/>
  <c r="C18"/>
  <c r="C23"/>
  <c r="C17"/>
  <c r="E13"/>
  <c r="F43"/>
  <c r="F89"/>
  <c r="E65"/>
  <c r="D43"/>
  <c r="D89"/>
  <c r="E44"/>
  <c r="D23"/>
  <c r="E23"/>
  <c r="C20"/>
  <c r="F20"/>
  <c r="F86"/>
  <c r="E89"/>
  <c r="D88"/>
  <c r="D20"/>
  <c r="D86"/>
  <c r="E88"/>
  <c r="E20"/>
  <c r="E86"/>
</calcChain>
</file>

<file path=xl/sharedStrings.xml><?xml version="1.0" encoding="utf-8"?>
<sst xmlns="http://schemas.openxmlformats.org/spreadsheetml/2006/main" count="779" uniqueCount="159">
  <si>
    <t xml:space="preserve">            BIBLIOTECA METROPOLITANA BUCURESTI</t>
  </si>
  <si>
    <t>STR.TACHE IONESCU NR.4, SECTOR 1</t>
  </si>
  <si>
    <t>COD FISCAL 4505405</t>
  </si>
  <si>
    <t xml:space="preserve">                              CONTUL DE EXECUŢIE A BUGETULUI</t>
  </si>
  <si>
    <t xml:space="preserve">                                               </t>
  </si>
  <si>
    <t>data de 31.12.2018</t>
  </si>
  <si>
    <t>la data de 31.07.2014</t>
  </si>
  <si>
    <t>RON</t>
  </si>
  <si>
    <t>Denumire indicatori</t>
  </si>
  <si>
    <r>
      <t>Cod</t>
    </r>
    <r>
      <rPr>
        <b/>
        <vertAlign val="superscript"/>
        <sz val="12"/>
        <rFont val="Times New Roman"/>
        <family val="1"/>
        <charset val="238"/>
      </rPr>
      <t>3)</t>
    </r>
  </si>
  <si>
    <t xml:space="preserve">Prevederi </t>
  </si>
  <si>
    <t>Încasări/Plăţi</t>
  </si>
  <si>
    <t>Total</t>
  </si>
  <si>
    <t>aprobate</t>
  </si>
  <si>
    <t>luni precedente</t>
  </si>
  <si>
    <t>luna curentă</t>
  </si>
  <si>
    <t>încasări/plăţi</t>
  </si>
  <si>
    <t>A</t>
  </si>
  <si>
    <t>B</t>
  </si>
  <si>
    <t>4 (2+3)</t>
  </si>
  <si>
    <t>Venituri totale,</t>
  </si>
  <si>
    <t>din care:</t>
  </si>
  <si>
    <t>- donaţii şi sponsorizări</t>
  </si>
  <si>
    <t>- alocaţii bugetare/subvenţii</t>
  </si>
  <si>
    <t>personal</t>
  </si>
  <si>
    <t>pentru instituţiile publice</t>
  </si>
  <si>
    <t>materiale</t>
  </si>
  <si>
    <t>investitii</t>
  </si>
  <si>
    <r>
      <t>Cheltuieli totale,</t>
    </r>
    <r>
      <rPr>
        <b/>
        <u/>
        <vertAlign val="superscript"/>
        <sz val="12"/>
        <rFont val="Times New Roman"/>
        <family val="1"/>
        <charset val="238"/>
      </rPr>
      <t>1)</t>
    </r>
  </si>
  <si>
    <r>
      <t>- Cheltuieli curente</t>
    </r>
    <r>
      <rPr>
        <b/>
        <vertAlign val="superscript"/>
        <sz val="12"/>
        <rFont val="Times New Roman"/>
        <family val="1"/>
        <charset val="238"/>
      </rPr>
      <t>2)</t>
    </r>
  </si>
  <si>
    <t>01</t>
  </si>
  <si>
    <t>CHELTUIELI DE PERSONAL*)</t>
  </si>
  <si>
    <t>10</t>
  </si>
  <si>
    <t xml:space="preserve"> cheltuieli salariale în bani</t>
  </si>
  <si>
    <t>10.01</t>
  </si>
  <si>
    <t>salarii de bază</t>
  </si>
  <si>
    <t>10.01.01</t>
  </si>
  <si>
    <t>sporuri pt.condiţii de muncă</t>
  </si>
  <si>
    <t>10.01.05</t>
  </si>
  <si>
    <t>alte sporuri</t>
  </si>
  <si>
    <t>10.01.06</t>
  </si>
  <si>
    <t>fonduri pt. posturi ocup. prin cumul</t>
  </si>
  <si>
    <t>10.01.10</t>
  </si>
  <si>
    <t>indemnizaţii plătite unor persoane din afara unităţii</t>
  </si>
  <si>
    <t>10.01.12</t>
  </si>
  <si>
    <t>indemnizaţii de delegare</t>
  </si>
  <si>
    <t>10.01.13</t>
  </si>
  <si>
    <t>indemnizatie de hrana</t>
  </si>
  <si>
    <t>10.01.17</t>
  </si>
  <si>
    <t>alte drepturi salariale</t>
  </si>
  <si>
    <t>10.01.30</t>
  </si>
  <si>
    <t>cheltuieli salariale in natura</t>
  </si>
  <si>
    <t>uniforme si echiment obligatoriu</t>
  </si>
  <si>
    <t>10.02.03</t>
  </si>
  <si>
    <t>Tichete de vacanta</t>
  </si>
  <si>
    <t>10.02.06</t>
  </si>
  <si>
    <t>Contribuţii</t>
  </si>
  <si>
    <t>10.03</t>
  </si>
  <si>
    <t>contrib. pt. asig. soc. de stat</t>
  </si>
  <si>
    <t>10.03.01</t>
  </si>
  <si>
    <t>contrib. pt. asig. de şomaj</t>
  </si>
  <si>
    <t>10.03.02</t>
  </si>
  <si>
    <t>contrib. pt. asig. soc. de sănătate</t>
  </si>
  <si>
    <t>10.03.03</t>
  </si>
  <si>
    <t>contrib. de asig. pt. accid. muncă şi boli profesionale</t>
  </si>
  <si>
    <t>10.03.04</t>
  </si>
  <si>
    <t>contrib. pt. conc. şi indemnizaţii</t>
  </si>
  <si>
    <t>10.03.06</t>
  </si>
  <si>
    <t>Contributia asiguratorie pt. munca</t>
  </si>
  <si>
    <t>10.03.07</t>
  </si>
  <si>
    <r>
      <t>BUNURI ŞI SERVICII</t>
    </r>
    <r>
      <rPr>
        <sz val="12"/>
        <rFont val="Times New Roman"/>
        <family val="1"/>
        <charset val="238"/>
      </rPr>
      <t>*)</t>
    </r>
  </si>
  <si>
    <t>20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</si>
  <si>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</si>
  <si>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</si>
  <si>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</si>
  <si>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</si>
  <si>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</si>
  <si>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</si>
  <si>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forţă motrică</t>
  </si>
  <si>
    <t>20.01.03</t>
  </si>
  <si>
    <t>apă, canal, salubritate</t>
  </si>
  <si>
    <t>20.01.04</t>
  </si>
  <si>
    <t>carburanţi şi  lubrifianţi</t>
  </si>
  <si>
    <t>20.01.05</t>
  </si>
  <si>
    <t>piese de schimb</t>
  </si>
  <si>
    <t>20.01.06</t>
  </si>
  <si>
    <t>poştă, telecomunicaţii, radio, TV, Internet</t>
  </si>
  <si>
    <t>20.01.08</t>
  </si>
  <si>
    <t>mat. şi prest. serv. cu caract. funcţ.</t>
  </si>
  <si>
    <t>20.01.09</t>
  </si>
  <si>
    <t>alte bunuri şi serv. pt. întreţ.si funcţ.</t>
  </si>
  <si>
    <t>20.01.30</t>
  </si>
  <si>
    <t>Reparaţii curente</t>
  </si>
  <si>
    <t>20.02</t>
  </si>
  <si>
    <t>Bunuri de natura ob. de inv.</t>
  </si>
  <si>
    <t>20.05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</si>
  <si>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</si>
  <si>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</si>
  <si>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</si>
  <si>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</si>
  <si>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</si>
  <si>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</si>
  <si>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străinătate</t>
  </si>
  <si>
    <t>20.06.02</t>
  </si>
  <si>
    <t>Cărţi, publicaţii şi mat. docum.</t>
  </si>
  <si>
    <t>20.11</t>
  </si>
  <si>
    <t>Consultanţă şi expertiză</t>
  </si>
  <si>
    <t>20.12</t>
  </si>
  <si>
    <t>Pregătire profesională</t>
  </si>
  <si>
    <t>20.13</t>
  </si>
  <si>
    <t>Protecţia muncii</t>
  </si>
  <si>
    <t>20.14</t>
  </si>
  <si>
    <t>Cheltuieli judiciare si extrajudiciare</t>
  </si>
  <si>
    <t>Alte cheltuieli</t>
  </si>
  <si>
    <t>20.30</t>
  </si>
  <si>
    <t>chirii</t>
  </si>
  <si>
    <t>20.30.04</t>
  </si>
  <si>
    <t>alte cheltuieli cu bunuri şi servicii</t>
  </si>
  <si>
    <t>20.30.30</t>
  </si>
  <si>
    <t>ALTE CHELTUIELI</t>
  </si>
  <si>
    <t>Sume aferente persoanelor cu handicap neincadrate</t>
  </si>
  <si>
    <t>59.40.</t>
  </si>
  <si>
    <t>PLĂŢI EFECTUATE ÎN ANII PRECEDENŢI ŞI RECUPERATE ÎN ANUL CURENT              (cod 85.01)</t>
  </si>
  <si>
    <t>TITLUL XIX PLĂŢI EFECTUATE ÎN ANII PRECEDENŢI ŞI RECUPERATE ÎN ANUL CURENT (cod 85.01)</t>
  </si>
  <si>
    <t>Plăţi efectuate în anii precedenţi şi recuperate în anul curent ( cod.85.01.01)</t>
  </si>
  <si>
    <t>Plăţi efectuate în anii precedenţi  şi recuperate în anul curent în secţiunea de funcţionare a bugetului  local</t>
  </si>
  <si>
    <t>85.01.01</t>
  </si>
  <si>
    <t>- Cheltuieli de capital</t>
  </si>
  <si>
    <t>70</t>
  </si>
  <si>
    <t>- ACTIVE NEFINANCIARE</t>
  </si>
  <si>
    <t>71</t>
  </si>
  <si>
    <t>Active fixe</t>
  </si>
  <si>
    <t>71.01</t>
  </si>
  <si>
    <t>Construcţii</t>
  </si>
  <si>
    <t>71.01.01</t>
  </si>
  <si>
    <t>Maşini, echipamente şi mijloace de transport</t>
  </si>
  <si>
    <t>71.01.02</t>
  </si>
  <si>
    <t>Mobilier, aparatură birotică şi alte active corporale</t>
  </si>
  <si>
    <t>71.01.03</t>
  </si>
  <si>
    <t>Alte active fixe (inclusiv rep. cap.)</t>
  </si>
  <si>
    <t>71.01.30</t>
  </si>
  <si>
    <t>Reparatii capitale aferente activelor fixe</t>
  </si>
  <si>
    <t>SOLD TOTAL</t>
  </si>
  <si>
    <t>- personal</t>
  </si>
  <si>
    <t>- materiale</t>
  </si>
  <si>
    <t>- asistenţă socială</t>
  </si>
  <si>
    <t>- capital</t>
  </si>
  <si>
    <t>DIRECTOR GENERAL</t>
  </si>
  <si>
    <t>CONTABIL SEF</t>
  </si>
  <si>
    <t>RAMONA IOANA MEZEI</t>
  </si>
  <si>
    <t>GABRIELA-ADRIANA CONSTANTINESCU</t>
  </si>
  <si>
    <t>data de 31.01.2019</t>
  </si>
  <si>
    <t>data de 28.02.2019</t>
  </si>
  <si>
    <t>data de 31.03.2019</t>
  </si>
  <si>
    <t>data de 30.04.2019</t>
  </si>
  <si>
    <t>ASISTENTA SOCIALA</t>
  </si>
  <si>
    <t>Ajutoare sociale</t>
  </si>
  <si>
    <t>Ajutoare sociale in numerar</t>
  </si>
  <si>
    <t>57.02.01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</si>
</sst>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Roman"/>
      <family val="1"/>
      <charset val="255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u/>
      <sz val="12"/>
      <name val="Times New Roman"/>
      <family val="1"/>
      <charset val="238"/>
    </font>
    <font>
      <b/>
      <u/>
      <vertAlign val="superscript"/>
      <sz val="12"/>
      <name val="Times New Roman"/>
      <family val="1"/>
      <charset val="238"/>
    </font>
    <font>
      <b/>
      <sz val="12"/>
      <name val="Times New Roman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8" fillId="0" borderId="0" xfId="0" applyFont="1"/>
    <xf numFmtId="0" fontId="5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0" fillId="0" borderId="7" xfId="0" applyBorder="1" applyAlignment="1">
      <alignment horizontal="left"/>
    </xf>
    <xf numFmtId="3" fontId="9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/>
    <xf numFmtId="3" fontId="10" fillId="0" borderId="7" xfId="0" applyNumberFormat="1" applyFont="1" applyBorder="1" applyAlignment="1"/>
    <xf numFmtId="3" fontId="11" fillId="0" borderId="7" xfId="0" applyNumberFormat="1" applyFont="1" applyBorder="1" applyAlignment="1"/>
    <xf numFmtId="3" fontId="0" fillId="0" borderId="7" xfId="0" applyNumberFormat="1" applyBorder="1" applyAlignment="1"/>
    <xf numFmtId="0" fontId="1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0" fillId="0" borderId="0" xfId="0" applyNumberFormat="1"/>
    <xf numFmtId="0" fontId="5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14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3" fontId="14" fillId="0" borderId="3" xfId="0" applyNumberFormat="1" applyFont="1" applyBorder="1" applyAlignment="1">
      <alignment horizontal="right" vertical="top" wrapText="1"/>
    </xf>
    <xf numFmtId="3" fontId="14" fillId="0" borderId="7" xfId="0" applyNumberFormat="1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0" fillId="0" borderId="0" xfId="0" applyAlignment="1"/>
    <xf numFmtId="2" fontId="0" fillId="0" borderId="0" xfId="0" applyNumberFormat="1"/>
    <xf numFmtId="0" fontId="5" fillId="0" borderId="3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0" xfId="0" applyFont="1"/>
    <xf numFmtId="0" fontId="3" fillId="0" borderId="0" xfId="0" applyFont="1"/>
    <xf numFmtId="0" fontId="15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i.constantinescu/Desktop/G_Office_2017_2018_2019/PMB_2017_2018/RaportariLunarePMB_2017_18_2019/2018/ContExecutie_2018/ContExecutie_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_EXECUTIE_IAN_2018"/>
      <sheetName val="CONT_EXECUTIE_Feb_2018"/>
      <sheetName val="CONT_EXECUTIE_Mar_2018"/>
      <sheetName val="CONT_EXECUTIE_Apr_2018"/>
      <sheetName val="CONT_EXECUTIE_Mai_2018"/>
      <sheetName val="CONT_EXECUTIE_Iunie_2018"/>
      <sheetName val="CONT_EXECUTIE_Iulie_2018"/>
      <sheetName val="CONT_EXEC_Nou_Iulie_2018 (2)"/>
      <sheetName val="CONT_EXECUTIE_August_2018"/>
      <sheetName val="CONT_EXECUTIE_Septembrie_2018"/>
      <sheetName val="CONT_EXECUTIE_Octombrie_2018"/>
      <sheetName val="CONT_EXECUTIE_Noiembrie_2018"/>
      <sheetName val="CONT_EXECUTIE_Decembrie_2018"/>
    </sheetNames>
    <sheetDataSet>
      <sheetData sheetId="0">
        <row r="17">
          <cell r="F17">
            <v>468000</v>
          </cell>
        </row>
        <row r="18">
          <cell r="F18">
            <v>340000</v>
          </cell>
        </row>
      </sheetData>
      <sheetData sheetId="1">
        <row r="17">
          <cell r="E17">
            <v>504000</v>
          </cell>
        </row>
        <row r="18">
          <cell r="E18">
            <v>169000</v>
          </cell>
        </row>
      </sheetData>
      <sheetData sheetId="2">
        <row r="17">
          <cell r="E17">
            <v>466000</v>
          </cell>
        </row>
        <row r="18">
          <cell r="E18">
            <v>137000</v>
          </cell>
        </row>
      </sheetData>
      <sheetData sheetId="3">
        <row r="17">
          <cell r="E17">
            <v>456000</v>
          </cell>
        </row>
        <row r="18">
          <cell r="E18">
            <v>260000</v>
          </cell>
        </row>
      </sheetData>
      <sheetData sheetId="4">
        <row r="17">
          <cell r="E17">
            <v>385000</v>
          </cell>
        </row>
        <row r="18">
          <cell r="E18">
            <v>246000</v>
          </cell>
        </row>
      </sheetData>
      <sheetData sheetId="5">
        <row r="17">
          <cell r="E17">
            <v>500000</v>
          </cell>
        </row>
        <row r="18">
          <cell r="E18">
            <v>149000</v>
          </cell>
        </row>
      </sheetData>
      <sheetData sheetId="6">
        <row r="17">
          <cell r="E17">
            <v>586000</v>
          </cell>
        </row>
        <row r="18">
          <cell r="E18">
            <v>255000</v>
          </cell>
        </row>
      </sheetData>
      <sheetData sheetId="7"/>
      <sheetData sheetId="8">
        <row r="17">
          <cell r="E17">
            <v>530000</v>
          </cell>
        </row>
        <row r="18">
          <cell r="E18">
            <v>167000</v>
          </cell>
        </row>
      </sheetData>
      <sheetData sheetId="9">
        <row r="17">
          <cell r="E17">
            <v>629000</v>
          </cell>
        </row>
        <row r="18">
          <cell r="E18">
            <v>517000</v>
          </cell>
        </row>
      </sheetData>
      <sheetData sheetId="10">
        <row r="17">
          <cell r="E17">
            <v>503000</v>
          </cell>
        </row>
        <row r="18">
          <cell r="E18">
            <v>9000</v>
          </cell>
        </row>
      </sheetData>
      <sheetData sheetId="11">
        <row r="17">
          <cell r="E17">
            <v>560000</v>
          </cell>
        </row>
        <row r="18">
          <cell r="E18">
            <v>287000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60" zoomScaleNormal="100" workbookViewId="0">
      <selection activeCell="I68" sqref="I68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5</v>
      </c>
      <c r="C6" s="6"/>
      <c r="D6" s="4"/>
    </row>
    <row r="7" spans="1:9" ht="14.25" hidden="1" customHeight="1">
      <c r="A7" s="7" t="s">
        <v>6</v>
      </c>
    </row>
    <row r="8" spans="1:9" ht="15.75" hidden="1" customHeight="1">
      <c r="A8" s="66"/>
      <c r="B8" s="66"/>
      <c r="C8" s="8"/>
      <c r="D8" s="66"/>
      <c r="E8" s="68"/>
      <c r="F8" s="70" t="s">
        <v>7</v>
      </c>
    </row>
    <row r="9" spans="1:9" ht="21" customHeight="1" thickBot="1">
      <c r="A9" s="67"/>
      <c r="B9" s="67"/>
      <c r="C9" s="9"/>
      <c r="D9" s="67"/>
      <c r="E9" s="69"/>
      <c r="F9" s="71"/>
    </row>
    <row r="10" spans="1:9" ht="18" customHeight="1">
      <c r="A10" s="72" t="s">
        <v>8</v>
      </c>
      <c r="B10" s="72" t="s">
        <v>9</v>
      </c>
      <c r="C10" s="10" t="s">
        <v>10</v>
      </c>
      <c r="D10" s="10" t="s">
        <v>11</v>
      </c>
      <c r="E10" s="10" t="s">
        <v>11</v>
      </c>
      <c r="F10" s="10" t="s">
        <v>12</v>
      </c>
      <c r="I10" s="11"/>
    </row>
    <row r="11" spans="1:9" ht="14.25" customHeight="1" thickBot="1">
      <c r="A11" s="73"/>
      <c r="B11" s="73"/>
      <c r="C11" s="12" t="s">
        <v>13</v>
      </c>
      <c r="D11" s="12" t="s">
        <v>14</v>
      </c>
      <c r="E11" s="12" t="s">
        <v>15</v>
      </c>
      <c r="F11" s="12" t="s">
        <v>16</v>
      </c>
    </row>
    <row r="12" spans="1:9" ht="16.5" thickBot="1">
      <c r="A12" s="13" t="s">
        <v>17</v>
      </c>
      <c r="B12" s="14" t="s">
        <v>18</v>
      </c>
      <c r="C12" s="14">
        <v>1</v>
      </c>
      <c r="D12" s="14">
        <v>2</v>
      </c>
      <c r="E12" s="14">
        <v>3</v>
      </c>
      <c r="F12" s="14" t="s">
        <v>19</v>
      </c>
    </row>
    <row r="13" spans="1:9" ht="15" customHeight="1">
      <c r="A13" s="15" t="s">
        <v>20</v>
      </c>
      <c r="B13" s="74"/>
      <c r="C13" s="76"/>
      <c r="D13" s="76">
        <f>SUM(D17:D19)</f>
        <v>8123000</v>
      </c>
      <c r="E13" s="76">
        <f>SUM(F13-D13)</f>
        <v>2377000</v>
      </c>
      <c r="F13" s="76">
        <f>SUM(F17:F19)</f>
        <v>10500000</v>
      </c>
      <c r="H13" s="16"/>
    </row>
    <row r="14" spans="1:9" ht="16.5" hidden="1" customHeight="1">
      <c r="A14" s="17" t="s">
        <v>21</v>
      </c>
      <c r="B14" s="75"/>
      <c r="C14" s="77"/>
      <c r="D14" s="77"/>
      <c r="E14" s="78"/>
      <c r="F14" s="77"/>
    </row>
    <row r="15" spans="1:9" ht="14.45" customHeight="1" thickBot="1">
      <c r="A15" s="17" t="s">
        <v>21</v>
      </c>
      <c r="B15" s="19"/>
      <c r="C15" s="19"/>
      <c r="D15" s="20"/>
      <c r="E15" s="18"/>
      <c r="F15" s="20"/>
    </row>
    <row r="16" spans="1:9" ht="16.5" customHeight="1" thickBot="1">
      <c r="A16" s="17" t="s">
        <v>22</v>
      </c>
      <c r="B16" s="19"/>
      <c r="C16" s="19"/>
      <c r="D16" s="20"/>
      <c r="E16" s="20"/>
      <c r="F16" s="20"/>
    </row>
    <row r="17" spans="1:9" ht="18" customHeight="1" thickBot="1">
      <c r="A17" s="21" t="s">
        <v>23</v>
      </c>
      <c r="B17" s="22" t="s">
        <v>24</v>
      </c>
      <c r="C17" s="23">
        <f>C23</f>
        <v>9196000</v>
      </c>
      <c r="D17" s="23">
        <f>[1]CONT_EXECUTIE_IAN_2018!F17+[1]CONT_EXECUTIE_Feb_2018!E17+[1]CONT_EXECUTIE_Mar_2018!E17+[1]CONT_EXECUTIE_Apr_2018!E17+[1]CONT_EXECUTIE_Mai_2018!E17+[1]CONT_EXECUTIE_Iunie_2018!E17+[1]CONT_EXECUTIE_Iulie_2018!E17+[1]CONT_EXECUTIE_August_2018!E17+[1]CONT_EXECUTIE_Septembrie_2018!E17+[1]CONT_EXECUTIE_Octombrie_2018!E17+[1]CONT_EXECUTIE_Noiembrie_2018!E17</f>
        <v>5587000</v>
      </c>
      <c r="E17" s="23">
        <f>SUM(F17-D17)</f>
        <v>592000</v>
      </c>
      <c r="F17" s="23">
        <v>6179000</v>
      </c>
    </row>
    <row r="18" spans="1:9" ht="16.5" thickBot="1">
      <c r="A18" s="24" t="s">
        <v>25</v>
      </c>
      <c r="B18" s="25" t="s">
        <v>26</v>
      </c>
      <c r="C18" s="26">
        <f>C43+C68</f>
        <v>5260000</v>
      </c>
      <c r="D18" s="27">
        <f>[1]CONT_EXECUTIE_IAN_2018!F18+[1]CONT_EXECUTIE_Feb_2018!E18+[1]CONT_EXECUTIE_Mar_2018!E18+[1]CONT_EXECUTIE_Apr_2018!E18+[1]CONT_EXECUTIE_Mai_2018!E18+[1]CONT_EXECUTIE_Iunie_2018!E18+[1]CONT_EXECUTIE_Iulie_2018!E18+[1]CONT_EXECUTIE_August_2018!E18+[1]CONT_EXECUTIE_Septembrie_2018!E18+[1]CONT_EXECUTIE_Octombrie_2018!E18+[1]CONT_EXECUTIE_Noiembrie_2018!E18</f>
        <v>2536000</v>
      </c>
      <c r="E18" s="28">
        <f>SUM(F18-D18)</f>
        <v>1745000</v>
      </c>
      <c r="F18" s="27">
        <f>4205000+76000</f>
        <v>4281000</v>
      </c>
    </row>
    <row r="19" spans="1:9" ht="16.5" thickBot="1">
      <c r="A19" s="17"/>
      <c r="B19" s="25" t="s">
        <v>27</v>
      </c>
      <c r="C19" s="26">
        <f>C74</f>
        <v>128000</v>
      </c>
      <c r="D19" s="29"/>
      <c r="E19" s="30">
        <f>SUM(F19-D19)</f>
        <v>40000</v>
      </c>
      <c r="F19" s="29">
        <v>40000</v>
      </c>
    </row>
    <row r="20" spans="1:9" ht="18.75">
      <c r="A20" s="31" t="s">
        <v>28</v>
      </c>
      <c r="B20" s="79"/>
      <c r="C20" s="80">
        <f>SUM(C22+C74)</f>
        <v>14584000</v>
      </c>
      <c r="D20" s="80">
        <f>SUM(D22+D74+D70)</f>
        <v>8010406</v>
      </c>
      <c r="E20" s="80">
        <f>SUM(E22+E74)</f>
        <v>1751808</v>
      </c>
      <c r="F20" s="80">
        <f>SUM(F22+F74)</f>
        <v>9770914</v>
      </c>
    </row>
    <row r="21" spans="1:9" ht="13.5" customHeight="1" thickBot="1">
      <c r="A21" s="17" t="s">
        <v>21</v>
      </c>
      <c r="B21" s="75"/>
      <c r="C21" s="77"/>
      <c r="D21" s="77"/>
      <c r="E21" s="77"/>
      <c r="F21" s="77"/>
    </row>
    <row r="22" spans="1:9" ht="19.5" thickBot="1">
      <c r="A22" s="32" t="s">
        <v>29</v>
      </c>
      <c r="B22" s="19" t="s">
        <v>30</v>
      </c>
      <c r="C22" s="20">
        <f>SUM(C23+C43+C68)</f>
        <v>14456000</v>
      </c>
      <c r="D22" s="20">
        <f>SUM(D23+D43+D68)</f>
        <v>8019106</v>
      </c>
      <c r="E22" s="20">
        <f>SUM(E23+E43+E68)</f>
        <v>1711808</v>
      </c>
      <c r="F22" s="20">
        <f>SUM(F23+F43+F68)</f>
        <v>9730914</v>
      </c>
    </row>
    <row r="23" spans="1:9" ht="30.6" customHeight="1" thickBot="1">
      <c r="A23" s="32" t="s">
        <v>31</v>
      </c>
      <c r="B23" s="33" t="s">
        <v>32</v>
      </c>
      <c r="C23" s="34">
        <f>SUM(C24+C33+C36)</f>
        <v>9196000</v>
      </c>
      <c r="D23" s="34">
        <f>SUM(D24+D36+D33)</f>
        <v>5558584</v>
      </c>
      <c r="E23" s="34">
        <f t="shared" ref="E23:E29" si="0">SUM(F23-D23)</f>
        <v>605390</v>
      </c>
      <c r="F23" s="34">
        <f>SUM(F24+F36+F33)</f>
        <v>6163974</v>
      </c>
      <c r="I23" s="35">
        <f>F23-F33</f>
        <v>6157291</v>
      </c>
    </row>
    <row r="24" spans="1:9" ht="20.25" customHeight="1" thickBot="1">
      <c r="A24" s="32" t="s">
        <v>33</v>
      </c>
      <c r="B24" s="19" t="s">
        <v>34</v>
      </c>
      <c r="C24" s="34">
        <f>SUM(C25:C32)</f>
        <v>8833000</v>
      </c>
      <c r="D24" s="34">
        <f>SUM(D25:D32)</f>
        <v>5271495</v>
      </c>
      <c r="E24" s="34">
        <f>SUM(F24-D24)</f>
        <v>577353</v>
      </c>
      <c r="F24" s="34">
        <f>SUM(F25:F32)</f>
        <v>5848848</v>
      </c>
    </row>
    <row r="25" spans="1:9" ht="16.5" customHeight="1" thickBot="1">
      <c r="A25" s="17" t="s">
        <v>35</v>
      </c>
      <c r="B25" s="36" t="s">
        <v>36</v>
      </c>
      <c r="C25" s="37">
        <v>8500000</v>
      </c>
      <c r="D25" s="37">
        <v>5111616</v>
      </c>
      <c r="E25" s="37">
        <f t="shared" si="0"/>
        <v>534487</v>
      </c>
      <c r="F25" s="37">
        <v>5646103</v>
      </c>
    </row>
    <row r="26" spans="1:9" ht="19.5" customHeight="1" thickBot="1">
      <c r="A26" s="17" t="s">
        <v>37</v>
      </c>
      <c r="B26" s="36" t="s">
        <v>38</v>
      </c>
      <c r="C26" s="37">
        <v>11000</v>
      </c>
      <c r="D26" s="37">
        <v>7746</v>
      </c>
      <c r="E26" s="37">
        <f t="shared" si="0"/>
        <v>1517</v>
      </c>
      <c r="F26" s="37">
        <v>9263</v>
      </c>
    </row>
    <row r="27" spans="1:9" ht="16.5" customHeight="1" thickBot="1">
      <c r="A27" s="17" t="s">
        <v>39</v>
      </c>
      <c r="B27" s="36" t="s">
        <v>40</v>
      </c>
      <c r="C27" s="37"/>
      <c r="D27" s="37"/>
      <c r="E27" s="37"/>
      <c r="F27" s="37"/>
    </row>
    <row r="28" spans="1:9" ht="20.25" customHeight="1" thickBot="1">
      <c r="A28" s="17" t="s">
        <v>41</v>
      </c>
      <c r="B28" s="36" t="s">
        <v>42</v>
      </c>
      <c r="C28" s="37"/>
      <c r="D28" s="37"/>
      <c r="E28" s="37"/>
      <c r="F28" s="37"/>
    </row>
    <row r="29" spans="1:9" ht="32.25" thickBot="1">
      <c r="A29" s="38" t="s">
        <v>43</v>
      </c>
      <c r="B29" s="39" t="s">
        <v>44</v>
      </c>
      <c r="C29" s="40">
        <v>130000</v>
      </c>
      <c r="D29" s="40">
        <v>81233</v>
      </c>
      <c r="E29" s="40">
        <f t="shared" si="0"/>
        <v>37344</v>
      </c>
      <c r="F29" s="40">
        <v>118577</v>
      </c>
    </row>
    <row r="30" spans="1:9" ht="16.5" thickBot="1">
      <c r="A30" s="17" t="s">
        <v>45</v>
      </c>
      <c r="B30" s="36" t="s">
        <v>46</v>
      </c>
      <c r="C30" s="37">
        <v>56000</v>
      </c>
      <c r="D30" s="37">
        <v>17531</v>
      </c>
      <c r="E30" s="40">
        <f>SUM(F30-D30)</f>
        <v>0</v>
      </c>
      <c r="F30" s="37">
        <v>17531</v>
      </c>
    </row>
    <row r="31" spans="1:9" ht="16.5" thickBot="1">
      <c r="A31" s="17" t="s">
        <v>47</v>
      </c>
      <c r="B31" s="36" t="s">
        <v>48</v>
      </c>
      <c r="C31" s="37">
        <v>60000</v>
      </c>
      <c r="D31" s="37"/>
      <c r="E31" s="40">
        <f>SUM(F31-D31)</f>
        <v>0</v>
      </c>
      <c r="F31" s="37"/>
    </row>
    <row r="32" spans="1:9" ht="16.5" thickBot="1">
      <c r="A32" s="17" t="s">
        <v>49</v>
      </c>
      <c r="B32" s="36" t="s">
        <v>50</v>
      </c>
      <c r="C32" s="37">
        <v>76000</v>
      </c>
      <c r="D32" s="37">
        <v>53369</v>
      </c>
      <c r="E32" s="41">
        <f>SUM(F32-D32)</f>
        <v>4005</v>
      </c>
      <c r="F32" s="37">
        <v>57374</v>
      </c>
    </row>
    <row r="33" spans="1:7" ht="16.5" thickBot="1">
      <c r="A33" s="42" t="s">
        <v>51</v>
      </c>
      <c r="B33" s="43">
        <v>10.02</v>
      </c>
      <c r="C33" s="44">
        <f>SUM(C34:C35)</f>
        <v>13000</v>
      </c>
      <c r="D33" s="44">
        <f>SUM(D34:D35)</f>
        <v>6683</v>
      </c>
      <c r="E33" s="45">
        <f>SUM(E34:E35)</f>
        <v>0</v>
      </c>
      <c r="F33" s="44">
        <f>SUM(F34:F35)</f>
        <v>6683</v>
      </c>
      <c r="G33" s="44">
        <f>SUM(G34:G35)</f>
        <v>0</v>
      </c>
    </row>
    <row r="34" spans="1:7" ht="16.5" thickBot="1">
      <c r="A34" s="17" t="s">
        <v>52</v>
      </c>
      <c r="B34" s="36" t="s">
        <v>53</v>
      </c>
      <c r="C34" s="46">
        <v>10000</v>
      </c>
      <c r="D34" s="37">
        <v>3783</v>
      </c>
      <c r="E34" s="47">
        <f>SUM(F34-D34)</f>
        <v>0</v>
      </c>
      <c r="F34" s="37">
        <v>3783</v>
      </c>
    </row>
    <row r="35" spans="1:7" ht="16.5" thickBot="1">
      <c r="A35" s="17" t="s">
        <v>54</v>
      </c>
      <c r="B35" s="36" t="s">
        <v>55</v>
      </c>
      <c r="C35" s="46">
        <v>3000</v>
      </c>
      <c r="D35" s="37">
        <v>2900</v>
      </c>
      <c r="E35" s="47">
        <f>SUM(F35-D35)</f>
        <v>0</v>
      </c>
      <c r="F35" s="37">
        <v>2900</v>
      </c>
    </row>
    <row r="36" spans="1:7" ht="16.5" thickBot="1">
      <c r="A36" s="32" t="s">
        <v>56</v>
      </c>
      <c r="B36" s="19" t="s">
        <v>57</v>
      </c>
      <c r="C36" s="34">
        <f>SUM(C37:C42)</f>
        <v>350000</v>
      </c>
      <c r="D36" s="34">
        <f>SUM(D37:D42)</f>
        <v>280406</v>
      </c>
      <c r="E36" s="34">
        <f>SUM(E37:E42)</f>
        <v>28037</v>
      </c>
      <c r="F36" s="34">
        <f>SUM(F37:F42)</f>
        <v>308443</v>
      </c>
    </row>
    <row r="37" spans="1:7" ht="16.5" thickBot="1">
      <c r="A37" s="17" t="s">
        <v>58</v>
      </c>
      <c r="B37" s="36" t="s">
        <v>59</v>
      </c>
      <c r="C37" s="46">
        <v>54000</v>
      </c>
      <c r="D37" s="37">
        <v>51019</v>
      </c>
      <c r="E37" s="37">
        <f t="shared" ref="E37:E42" si="1">SUM(F37-D37)</f>
        <v>0</v>
      </c>
      <c r="F37" s="37">
        <v>51019</v>
      </c>
    </row>
    <row r="38" spans="1:7" ht="16.5" thickBot="1">
      <c r="A38" s="17" t="s">
        <v>60</v>
      </c>
      <c r="B38" s="36" t="s">
        <v>61</v>
      </c>
      <c r="C38" s="46">
        <v>2000</v>
      </c>
      <c r="D38" s="37">
        <v>1563</v>
      </c>
      <c r="E38" s="37">
        <f t="shared" si="1"/>
        <v>0</v>
      </c>
      <c r="F38" s="37">
        <v>1563</v>
      </c>
    </row>
    <row r="39" spans="1:7" ht="18.75" customHeight="1" thickBot="1">
      <c r="A39" s="17" t="s">
        <v>62</v>
      </c>
      <c r="B39" s="36" t="s">
        <v>63</v>
      </c>
      <c r="C39" s="46">
        <v>18000</v>
      </c>
      <c r="D39" s="37">
        <v>16653</v>
      </c>
      <c r="E39" s="37">
        <f t="shared" si="1"/>
        <v>0</v>
      </c>
      <c r="F39" s="37">
        <v>16653</v>
      </c>
    </row>
    <row r="40" spans="1:7" ht="30" customHeight="1" thickBot="1">
      <c r="A40" s="38" t="s">
        <v>64</v>
      </c>
      <c r="B40" s="48" t="s">
        <v>65</v>
      </c>
      <c r="C40" s="40">
        <v>1000</v>
      </c>
      <c r="D40" s="40">
        <v>518</v>
      </c>
      <c r="E40" s="40">
        <f t="shared" si="1"/>
        <v>0</v>
      </c>
      <c r="F40" s="40">
        <v>518</v>
      </c>
    </row>
    <row r="41" spans="1:7" ht="15" customHeight="1" thickBot="1">
      <c r="A41" s="17" t="s">
        <v>66</v>
      </c>
      <c r="B41" s="36" t="s">
        <v>67</v>
      </c>
      <c r="C41" s="46">
        <v>8000</v>
      </c>
      <c r="D41" s="37">
        <v>7215</v>
      </c>
      <c r="E41" s="37">
        <f t="shared" si="1"/>
        <v>0</v>
      </c>
      <c r="F41" s="37">
        <v>7215</v>
      </c>
    </row>
    <row r="42" spans="1:7" ht="15" customHeight="1" thickBot="1">
      <c r="A42" s="17" t="s">
        <v>68</v>
      </c>
      <c r="B42" s="36" t="s">
        <v>69</v>
      </c>
      <c r="C42" s="46">
        <v>267000</v>
      </c>
      <c r="D42" s="37">
        <v>203438</v>
      </c>
      <c r="E42" s="37">
        <f t="shared" si="1"/>
        <v>28037</v>
      </c>
      <c r="F42" s="37">
        <v>231475</v>
      </c>
    </row>
    <row r="43" spans="1:7" ht="16.5" thickBot="1">
      <c r="A43" s="32" t="s">
        <v>70</v>
      </c>
      <c r="B43" s="19" t="s">
        <v>71</v>
      </c>
      <c r="C43" s="34">
        <f>SUM(C44+C54+C55+C57+C60+C61+C62+C63+C64+C65)</f>
        <v>5180000</v>
      </c>
      <c r="D43" s="34">
        <f>SUM(D44+D54+D55+D57+D60+D61+D62+D63+D64+D65)</f>
        <v>2394839</v>
      </c>
      <c r="E43" s="34">
        <f>SUM(E44+E54+E55+E57+E60+E61+E62+E63+E64+E65)</f>
        <v>1099958</v>
      </c>
      <c r="F43" s="34">
        <f>SUM(F44+F54+F55+F57+F60+F61+F62+F63+F64+F65)</f>
        <v>3494797</v>
      </c>
    </row>
    <row r="44" spans="1:7" ht="16.5" thickBot="1">
      <c r="A44" s="32" t="s">
        <v>72</v>
      </c>
      <c r="B44" s="19" t="s">
        <v>73</v>
      </c>
      <c r="C44" s="34">
        <f>SUM(C45:C53)</f>
        <v>2496000</v>
      </c>
      <c r="D44" s="34">
        <f>SUM(D45:D53)</f>
        <v>1390855</v>
      </c>
      <c r="E44" s="34">
        <f>SUM(E45:E53)</f>
        <v>553655</v>
      </c>
      <c r="F44" s="34">
        <f>SUM(F45:F53)</f>
        <v>1944510</v>
      </c>
    </row>
    <row r="45" spans="1:7" ht="16.5" thickBot="1">
      <c r="A45" s="17" t="s">
        <v>74</v>
      </c>
      <c r="B45" s="36" t="s">
        <v>75</v>
      </c>
      <c r="C45" s="46">
        <v>10000</v>
      </c>
      <c r="D45" s="37">
        <v>2492</v>
      </c>
      <c r="E45" s="37">
        <f t="shared" ref="E45:E76" si="2">SUM(F45-D45)</f>
        <v>3829</v>
      </c>
      <c r="F45" s="37">
        <v>6321</v>
      </c>
    </row>
    <row r="46" spans="1:7" ht="16.5" thickBot="1">
      <c r="A46" s="17" t="s">
        <v>76</v>
      </c>
      <c r="B46" s="36" t="s">
        <v>77</v>
      </c>
      <c r="C46" s="46">
        <v>18000</v>
      </c>
      <c r="D46" s="37">
        <v>12140</v>
      </c>
      <c r="E46" s="37">
        <f t="shared" si="2"/>
        <v>0</v>
      </c>
      <c r="F46" s="37">
        <v>12140</v>
      </c>
    </row>
    <row r="47" spans="1:7" ht="16.5" thickBot="1">
      <c r="A47" s="17" t="s">
        <v>78</v>
      </c>
      <c r="B47" s="36" t="s">
        <v>79</v>
      </c>
      <c r="C47" s="46">
        <v>570000</v>
      </c>
      <c r="D47" s="37">
        <v>437367</v>
      </c>
      <c r="E47" s="37">
        <f t="shared" si="2"/>
        <v>48933</v>
      </c>
      <c r="F47" s="37">
        <v>486300</v>
      </c>
    </row>
    <row r="48" spans="1:7" ht="16.5" thickBot="1">
      <c r="A48" s="17" t="s">
        <v>80</v>
      </c>
      <c r="B48" s="36" t="s">
        <v>81</v>
      </c>
      <c r="C48" s="46">
        <v>25000</v>
      </c>
      <c r="D48" s="37">
        <v>16610</v>
      </c>
      <c r="E48" s="37">
        <f t="shared" si="2"/>
        <v>524</v>
      </c>
      <c r="F48" s="37">
        <v>17134</v>
      </c>
    </row>
    <row r="49" spans="1:6" ht="16.5" thickBot="1">
      <c r="A49" s="17" t="s">
        <v>82</v>
      </c>
      <c r="B49" s="36" t="s">
        <v>83</v>
      </c>
      <c r="C49" s="46">
        <v>30000</v>
      </c>
      <c r="D49" s="37">
        <v>27976</v>
      </c>
      <c r="E49" s="37">
        <f>SUM(F49-D49)</f>
        <v>0</v>
      </c>
      <c r="F49" s="37">
        <v>27976</v>
      </c>
    </row>
    <row r="50" spans="1:6" ht="16.5" thickBot="1">
      <c r="A50" s="17" t="s">
        <v>84</v>
      </c>
      <c r="B50" s="36" t="s">
        <v>85</v>
      </c>
      <c r="C50" s="46"/>
      <c r="D50" s="37"/>
      <c r="E50" s="37"/>
      <c r="F50" s="37"/>
    </row>
    <row r="51" spans="1:6" ht="30.6" customHeight="1" thickBot="1">
      <c r="A51" s="38" t="s">
        <v>86</v>
      </c>
      <c r="B51" s="48" t="s">
        <v>87</v>
      </c>
      <c r="C51" s="40">
        <v>400000</v>
      </c>
      <c r="D51" s="49">
        <v>202006</v>
      </c>
      <c r="E51" s="40">
        <f t="shared" si="2"/>
        <v>21803</v>
      </c>
      <c r="F51" s="49">
        <v>223809</v>
      </c>
    </row>
    <row r="52" spans="1:6" ht="18.75" customHeight="1" thickBot="1">
      <c r="A52" s="38" t="s">
        <v>88</v>
      </c>
      <c r="B52" s="39" t="s">
        <v>89</v>
      </c>
      <c r="C52" s="50">
        <v>299000</v>
      </c>
      <c r="D52" s="40">
        <v>127921</v>
      </c>
      <c r="E52" s="40">
        <f t="shared" si="2"/>
        <v>78891</v>
      </c>
      <c r="F52" s="40">
        <v>206812</v>
      </c>
    </row>
    <row r="53" spans="1:6" ht="15.75" customHeight="1" thickBot="1">
      <c r="A53" s="17" t="s">
        <v>90</v>
      </c>
      <c r="B53" s="36" t="s">
        <v>91</v>
      </c>
      <c r="C53" s="46">
        <v>1144000</v>
      </c>
      <c r="D53" s="37">
        <v>564343</v>
      </c>
      <c r="E53" s="37">
        <f>SUM(F53-D53)</f>
        <v>399675</v>
      </c>
      <c r="F53" s="37">
        <v>964018</v>
      </c>
    </row>
    <row r="54" spans="1:6" s="54" customFormat="1" ht="15.95" customHeight="1" thickBot="1">
      <c r="A54" s="51" t="s">
        <v>92</v>
      </c>
      <c r="B54" s="52" t="s">
        <v>93</v>
      </c>
      <c r="C54" s="53">
        <v>394000</v>
      </c>
      <c r="D54" s="53">
        <v>201407</v>
      </c>
      <c r="E54" s="53">
        <f t="shared" si="2"/>
        <v>107510</v>
      </c>
      <c r="F54" s="53">
        <v>308917</v>
      </c>
    </row>
    <row r="55" spans="1:6" ht="16.5" thickBot="1">
      <c r="A55" s="51" t="s">
        <v>94</v>
      </c>
      <c r="B55" s="52" t="s">
        <v>95</v>
      </c>
      <c r="C55" s="53">
        <f>C56</f>
        <v>663000</v>
      </c>
      <c r="D55" s="53">
        <f>SUM(D56)</f>
        <v>104935</v>
      </c>
      <c r="E55" s="53">
        <f t="shared" si="2"/>
        <v>336358</v>
      </c>
      <c r="F55" s="53">
        <f>SUM(F56)</f>
        <v>441293</v>
      </c>
    </row>
    <row r="56" spans="1:6" ht="16.5" thickBot="1">
      <c r="A56" s="17" t="s">
        <v>96</v>
      </c>
      <c r="B56" s="36" t="s">
        <v>97</v>
      </c>
      <c r="C56" s="46">
        <v>663000</v>
      </c>
      <c r="D56" s="46">
        <v>104935</v>
      </c>
      <c r="E56" s="46">
        <f t="shared" si="2"/>
        <v>336358</v>
      </c>
      <c r="F56" s="46">
        <v>441293</v>
      </c>
    </row>
    <row r="57" spans="1:6" ht="18" customHeight="1" thickBot="1">
      <c r="A57" s="32" t="s">
        <v>98</v>
      </c>
      <c r="B57" s="19" t="s">
        <v>99</v>
      </c>
      <c r="C57" s="20">
        <f>SUM(C58+C59)</f>
        <v>63000</v>
      </c>
      <c r="D57" s="20">
        <f>SUM(D58:D59)</f>
        <v>53984</v>
      </c>
      <c r="E57" s="20">
        <f t="shared" si="2"/>
        <v>425</v>
      </c>
      <c r="F57" s="20">
        <f>SUM(F58:F59)</f>
        <v>54409</v>
      </c>
    </row>
    <row r="58" spans="1:6" ht="18.75" customHeight="1" thickBot="1">
      <c r="A58" s="17" t="s">
        <v>100</v>
      </c>
      <c r="B58" s="36" t="s">
        <v>101</v>
      </c>
      <c r="C58" s="46">
        <v>13000</v>
      </c>
      <c r="D58" s="46">
        <v>5044</v>
      </c>
      <c r="E58" s="46">
        <f t="shared" si="2"/>
        <v>425</v>
      </c>
      <c r="F58" s="46">
        <v>5469</v>
      </c>
    </row>
    <row r="59" spans="1:6" ht="16.5" thickBot="1">
      <c r="A59" s="17" t="s">
        <v>102</v>
      </c>
      <c r="B59" s="36" t="s">
        <v>103</v>
      </c>
      <c r="C59" s="46">
        <v>50000</v>
      </c>
      <c r="D59" s="46">
        <v>48940</v>
      </c>
      <c r="E59" s="46">
        <f>SUM(F59-D59)</f>
        <v>0</v>
      </c>
      <c r="F59" s="46">
        <v>48940</v>
      </c>
    </row>
    <row r="60" spans="1:6" ht="16.5" thickBot="1">
      <c r="A60" s="32" t="s">
        <v>104</v>
      </c>
      <c r="B60" s="19" t="s">
        <v>105</v>
      </c>
      <c r="C60" s="20">
        <v>668000</v>
      </c>
      <c r="D60" s="20">
        <v>25202</v>
      </c>
      <c r="E60" s="20">
        <f>SUM(F60-D60)</f>
        <v>2356</v>
      </c>
      <c r="F60" s="20">
        <v>27558</v>
      </c>
    </row>
    <row r="61" spans="1:6" ht="16.5" thickBot="1">
      <c r="A61" s="32" t="s">
        <v>106</v>
      </c>
      <c r="B61" s="19" t="s">
        <v>107</v>
      </c>
      <c r="C61" s="20"/>
      <c r="D61" s="34">
        <v>0</v>
      </c>
      <c r="E61" s="20">
        <f>SUM(F61-D61)</f>
        <v>0</v>
      </c>
      <c r="F61" s="34">
        <v>0</v>
      </c>
    </row>
    <row r="62" spans="1:6" ht="16.5" thickBot="1">
      <c r="A62" s="32" t="s">
        <v>108</v>
      </c>
      <c r="B62" s="19" t="s">
        <v>109</v>
      </c>
      <c r="C62" s="20">
        <v>54000</v>
      </c>
      <c r="D62" s="34">
        <v>3814</v>
      </c>
      <c r="E62" s="20">
        <f t="shared" si="2"/>
        <v>6900</v>
      </c>
      <c r="F62" s="34">
        <v>10714</v>
      </c>
    </row>
    <row r="63" spans="1:6" ht="16.5" thickBot="1">
      <c r="A63" s="32" t="s">
        <v>110</v>
      </c>
      <c r="B63" s="19" t="s">
        <v>111</v>
      </c>
      <c r="C63" s="20">
        <v>58000</v>
      </c>
      <c r="D63" s="34">
        <v>28784</v>
      </c>
      <c r="E63" s="20">
        <f t="shared" si="2"/>
        <v>16647</v>
      </c>
      <c r="F63" s="34">
        <v>45431</v>
      </c>
    </row>
    <row r="64" spans="1:6" ht="32.25" thickBot="1">
      <c r="A64" s="32" t="s">
        <v>112</v>
      </c>
      <c r="B64" s="19">
        <v>20.25</v>
      </c>
      <c r="C64" s="20">
        <v>10000</v>
      </c>
      <c r="D64" s="20">
        <v>0</v>
      </c>
      <c r="E64" s="20">
        <f t="shared" si="2"/>
        <v>0</v>
      </c>
      <c r="F64" s="20">
        <v>0</v>
      </c>
    </row>
    <row r="65" spans="1:9" ht="16.5" thickBot="1">
      <c r="A65" s="32" t="s">
        <v>113</v>
      </c>
      <c r="B65" s="19" t="s">
        <v>114</v>
      </c>
      <c r="C65" s="20">
        <f>SUM(C66+C67)</f>
        <v>774000</v>
      </c>
      <c r="D65" s="20">
        <f>SUM(D66:D67)</f>
        <v>585858</v>
      </c>
      <c r="E65" s="20">
        <f t="shared" si="2"/>
        <v>76107</v>
      </c>
      <c r="F65" s="20">
        <f>SUM(F66:F67)</f>
        <v>661965</v>
      </c>
    </row>
    <row r="66" spans="1:9" ht="16.5" thickBot="1">
      <c r="A66" s="17" t="s">
        <v>115</v>
      </c>
      <c r="B66" s="36" t="s">
        <v>116</v>
      </c>
      <c r="C66" s="46">
        <v>5000</v>
      </c>
      <c r="D66" s="46">
        <v>1455</v>
      </c>
      <c r="E66" s="46">
        <f>SUM(F66-D66)</f>
        <v>131</v>
      </c>
      <c r="F66" s="46">
        <v>1586</v>
      </c>
    </row>
    <row r="67" spans="1:9" ht="16.5" thickBot="1">
      <c r="A67" s="17" t="s">
        <v>117</v>
      </c>
      <c r="B67" s="36" t="s">
        <v>118</v>
      </c>
      <c r="C67" s="46">
        <v>769000</v>
      </c>
      <c r="D67" s="46">
        <v>584403</v>
      </c>
      <c r="E67" s="46">
        <f t="shared" si="2"/>
        <v>75976</v>
      </c>
      <c r="F67" s="46">
        <v>660379</v>
      </c>
      <c r="I67" s="55">
        <f>46907.67+515+263480+345435.33+3741+200+100</f>
        <v>660379</v>
      </c>
    </row>
    <row r="68" spans="1:9" s="1" customFormat="1" ht="16.5" thickBot="1">
      <c r="A68" s="32" t="s">
        <v>119</v>
      </c>
      <c r="B68" s="19">
        <v>59</v>
      </c>
      <c r="C68" s="20">
        <f>C69</f>
        <v>80000</v>
      </c>
      <c r="D68" s="20">
        <f>D69</f>
        <v>65683</v>
      </c>
      <c r="E68" s="20">
        <f>E69</f>
        <v>6460</v>
      </c>
      <c r="F68" s="20">
        <f>F69</f>
        <v>72143</v>
      </c>
    </row>
    <row r="69" spans="1:9" ht="32.25" thickBot="1">
      <c r="A69" s="17" t="s">
        <v>120</v>
      </c>
      <c r="B69" s="36" t="s">
        <v>121</v>
      </c>
      <c r="C69" s="46">
        <v>80000</v>
      </c>
      <c r="D69" s="46">
        <v>65683</v>
      </c>
      <c r="E69" s="46">
        <f t="shared" si="2"/>
        <v>6460</v>
      </c>
      <c r="F69" s="46">
        <v>72143</v>
      </c>
    </row>
    <row r="70" spans="1:9" s="1" customFormat="1" ht="63.75" thickBot="1">
      <c r="A70" s="42" t="s">
        <v>122</v>
      </c>
      <c r="B70" s="43">
        <v>84</v>
      </c>
      <c r="C70" s="20"/>
      <c r="D70" s="20">
        <f>D71</f>
        <v>-8700</v>
      </c>
      <c r="E70" s="20">
        <f t="shared" ref="E70:F72" si="3">E71</f>
        <v>-1600</v>
      </c>
      <c r="F70" s="20">
        <f t="shared" si="3"/>
        <v>-10300</v>
      </c>
    </row>
    <row r="71" spans="1:9" s="1" customFormat="1" ht="79.5" thickBot="1">
      <c r="A71" s="32" t="s">
        <v>123</v>
      </c>
      <c r="B71" s="19">
        <v>85</v>
      </c>
      <c r="C71" s="20"/>
      <c r="D71" s="20">
        <f>D72</f>
        <v>-8700</v>
      </c>
      <c r="E71" s="20">
        <f t="shared" si="3"/>
        <v>-1600</v>
      </c>
      <c r="F71" s="20">
        <f t="shared" si="3"/>
        <v>-10300</v>
      </c>
    </row>
    <row r="72" spans="1:9" s="1" customFormat="1" ht="48" thickBot="1">
      <c r="A72" s="32" t="s">
        <v>124</v>
      </c>
      <c r="B72" s="19">
        <v>85.01</v>
      </c>
      <c r="C72" s="20"/>
      <c r="D72" s="20">
        <f>D73</f>
        <v>-8700</v>
      </c>
      <c r="E72" s="20">
        <f t="shared" si="3"/>
        <v>-1600</v>
      </c>
      <c r="F72" s="20">
        <f t="shared" si="3"/>
        <v>-10300</v>
      </c>
    </row>
    <row r="73" spans="1:9" ht="63.75" thickBot="1">
      <c r="A73" s="17" t="s">
        <v>125</v>
      </c>
      <c r="B73" s="36" t="s">
        <v>126</v>
      </c>
      <c r="C73" s="46"/>
      <c r="D73" s="46">
        <v>-8700</v>
      </c>
      <c r="E73" s="46">
        <f t="shared" si="2"/>
        <v>-1600</v>
      </c>
      <c r="F73" s="46">
        <v>-10300</v>
      </c>
    </row>
    <row r="74" spans="1:9" ht="16.5" thickBot="1">
      <c r="A74" s="32" t="s">
        <v>127</v>
      </c>
      <c r="B74" s="19" t="s">
        <v>128</v>
      </c>
      <c r="C74" s="20">
        <f>C75</f>
        <v>128000</v>
      </c>
      <c r="D74" s="20">
        <f>SUM(D75)</f>
        <v>0</v>
      </c>
      <c r="E74" s="20">
        <f t="shared" si="2"/>
        <v>40000</v>
      </c>
      <c r="F74" s="20">
        <f>SUM(F75)</f>
        <v>40000</v>
      </c>
    </row>
    <row r="75" spans="1:9" ht="16.5" thickBot="1">
      <c r="A75" s="32" t="s">
        <v>129</v>
      </c>
      <c r="B75" s="19" t="s">
        <v>130</v>
      </c>
      <c r="C75" s="20">
        <f>C76</f>
        <v>128000</v>
      </c>
      <c r="D75" s="20">
        <f>SUM(D76)</f>
        <v>0</v>
      </c>
      <c r="E75" s="20">
        <f t="shared" si="2"/>
        <v>40000</v>
      </c>
      <c r="F75" s="20">
        <f>SUM(F76)</f>
        <v>40000</v>
      </c>
    </row>
    <row r="76" spans="1:9" ht="16.5" thickBot="1">
      <c r="A76" s="32" t="s">
        <v>131</v>
      </c>
      <c r="B76" s="19" t="s">
        <v>132</v>
      </c>
      <c r="C76" s="20">
        <f>SUM(C77:C81)</f>
        <v>128000</v>
      </c>
      <c r="D76" s="20">
        <f>SUM(D77:D81)</f>
        <v>0</v>
      </c>
      <c r="E76" s="20">
        <f t="shared" si="2"/>
        <v>40000</v>
      </c>
      <c r="F76" s="20">
        <f>SUM(F77:F81)</f>
        <v>40000</v>
      </c>
    </row>
    <row r="77" spans="1:9" ht="16.5" thickBot="1">
      <c r="A77" s="17" t="s">
        <v>133</v>
      </c>
      <c r="B77" s="36" t="s">
        <v>134</v>
      </c>
      <c r="C77" s="46">
        <v>0</v>
      </c>
      <c r="D77" s="46"/>
      <c r="E77" s="46">
        <f>SUM(F77-D77)</f>
        <v>0</v>
      </c>
      <c r="F77" s="46"/>
    </row>
    <row r="78" spans="1:9" ht="31.5" customHeight="1" thickBot="1">
      <c r="A78" s="17" t="s">
        <v>135</v>
      </c>
      <c r="B78" s="56" t="s">
        <v>136</v>
      </c>
      <c r="C78" s="37">
        <v>50000</v>
      </c>
      <c r="D78" s="37"/>
      <c r="E78" s="37">
        <f>SUM(F78-D78)</f>
        <v>0</v>
      </c>
      <c r="F78" s="37">
        <v>0</v>
      </c>
    </row>
    <row r="79" spans="1:9" ht="32.25" thickBot="1">
      <c r="A79" s="24" t="s">
        <v>137</v>
      </c>
      <c r="B79" s="57" t="s">
        <v>138</v>
      </c>
      <c r="C79" s="41">
        <v>34000</v>
      </c>
      <c r="D79" s="58"/>
      <c r="E79" s="59"/>
      <c r="F79" s="58"/>
    </row>
    <row r="80" spans="1:9" ht="21" customHeight="1" thickBot="1">
      <c r="A80" s="38" t="s">
        <v>139</v>
      </c>
      <c r="B80" s="60" t="s">
        <v>140</v>
      </c>
      <c r="C80" s="61">
        <v>44000</v>
      </c>
      <c r="D80" s="61">
        <v>0</v>
      </c>
      <c r="E80" s="61">
        <f>SUM(F80-D80)</f>
        <v>40000</v>
      </c>
      <c r="F80" s="61">
        <v>40000</v>
      </c>
    </row>
    <row r="81" spans="1:7" ht="32.25" thickBot="1">
      <c r="A81" s="17" t="s">
        <v>141</v>
      </c>
      <c r="B81" s="36">
        <v>71.03</v>
      </c>
      <c r="C81" s="46">
        <v>0</v>
      </c>
      <c r="D81" s="46"/>
      <c r="E81" s="46"/>
      <c r="F81" s="46"/>
    </row>
    <row r="82" spans="1:7" ht="16.5" thickBot="1">
      <c r="A82" s="17"/>
      <c r="B82" s="56"/>
      <c r="C82" s="56"/>
      <c r="D82" s="37"/>
      <c r="E82" s="37"/>
      <c r="F82" s="37"/>
    </row>
    <row r="83" spans="1:7" ht="16.5" thickBot="1">
      <c r="A83" s="32" t="s">
        <v>142</v>
      </c>
      <c r="B83" s="36"/>
      <c r="C83" s="20"/>
      <c r="D83" s="20">
        <f>SUM(D13-D20)</f>
        <v>112594</v>
      </c>
      <c r="E83" s="20">
        <f>SUM(E13-E20)</f>
        <v>625192</v>
      </c>
      <c r="F83" s="20">
        <f>SUM(F13-F20)</f>
        <v>729086</v>
      </c>
      <c r="G83" s="62"/>
    </row>
    <row r="84" spans="1:7" ht="16.5" thickBot="1">
      <c r="A84" s="17" t="s">
        <v>21</v>
      </c>
      <c r="B84" s="36"/>
      <c r="C84" s="36"/>
      <c r="D84" s="46"/>
      <c r="E84" s="46"/>
      <c r="F84" s="46"/>
    </row>
    <row r="85" spans="1:7" ht="16.5" thickBot="1">
      <c r="A85" s="17" t="s">
        <v>143</v>
      </c>
      <c r="B85" s="36"/>
      <c r="C85" s="36"/>
      <c r="D85" s="46">
        <f>SUM(D17-D23)</f>
        <v>28416</v>
      </c>
      <c r="E85" s="46">
        <f>SUM(E17-E23)</f>
        <v>-13390</v>
      </c>
      <c r="F85" s="46">
        <f>SUM(F17-F23)</f>
        <v>15026</v>
      </c>
    </row>
    <row r="86" spans="1:7" ht="16.5" thickBot="1">
      <c r="A86" s="17" t="s">
        <v>144</v>
      </c>
      <c r="B86" s="36"/>
      <c r="C86" s="36"/>
      <c r="D86" s="46">
        <f>SUM(D18-D43)</f>
        <v>141161</v>
      </c>
      <c r="E86" s="46">
        <f>SUM(E18-E43)</f>
        <v>645042</v>
      </c>
      <c r="F86" s="46">
        <f>SUM(F18-F43)</f>
        <v>786203</v>
      </c>
    </row>
    <row r="87" spans="1:7" ht="16.5" thickBot="1">
      <c r="A87" s="17" t="s">
        <v>145</v>
      </c>
      <c r="B87" s="36"/>
      <c r="C87" s="36"/>
      <c r="D87" s="20"/>
      <c r="E87" s="20"/>
      <c r="F87" s="46"/>
    </row>
    <row r="88" spans="1:7" ht="16.5" thickBot="1">
      <c r="A88" s="17" t="s">
        <v>146</v>
      </c>
      <c r="B88" s="36"/>
      <c r="C88" s="36"/>
      <c r="D88" s="46">
        <f>SUM(D19-D74)</f>
        <v>0</v>
      </c>
      <c r="E88" s="46">
        <f>SUM(F88-D88)</f>
        <v>0</v>
      </c>
      <c r="F88" s="46">
        <f>SUM(F19-F74)</f>
        <v>0</v>
      </c>
    </row>
    <row r="89" spans="1:7" ht="15.75">
      <c r="A89" s="63"/>
    </row>
    <row r="92" spans="1:7">
      <c r="A92" s="64" t="s">
        <v>147</v>
      </c>
      <c r="E92" s="64" t="s">
        <v>148</v>
      </c>
    </row>
    <row r="94" spans="1:7">
      <c r="A94" s="1" t="s">
        <v>149</v>
      </c>
      <c r="E94" s="65" t="s">
        <v>150</v>
      </c>
    </row>
  </sheetData>
  <mergeCells count="17"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36" zoomScaleNormal="100" workbookViewId="0">
      <selection activeCell="F74" sqref="F74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151</v>
      </c>
      <c r="C6" s="6"/>
      <c r="D6" s="4"/>
    </row>
    <row r="7" spans="1:9" ht="14.25" hidden="1" customHeight="1">
      <c r="A7" s="7" t="s">
        <v>6</v>
      </c>
    </row>
    <row r="8" spans="1:9" ht="15.75" hidden="1" customHeight="1">
      <c r="A8" s="66"/>
      <c r="B8" s="66"/>
      <c r="C8" s="8"/>
      <c r="D8" s="66"/>
      <c r="E8" s="68"/>
      <c r="F8" s="70" t="s">
        <v>7</v>
      </c>
    </row>
    <row r="9" spans="1:9" ht="21" customHeight="1" thickBot="1">
      <c r="A9" s="67"/>
      <c r="B9" s="67"/>
      <c r="C9" s="9"/>
      <c r="D9" s="67"/>
      <c r="E9" s="69"/>
      <c r="F9" s="71"/>
    </row>
    <row r="10" spans="1:9" ht="18" customHeight="1">
      <c r="A10" s="72" t="s">
        <v>8</v>
      </c>
      <c r="B10" s="72" t="s">
        <v>9</v>
      </c>
      <c r="C10" s="10" t="s">
        <v>10</v>
      </c>
      <c r="D10" s="10" t="s">
        <v>11</v>
      </c>
      <c r="E10" s="10" t="s">
        <v>11</v>
      </c>
      <c r="F10" s="10" t="s">
        <v>12</v>
      </c>
      <c r="I10" s="11"/>
    </row>
    <row r="11" spans="1:9" ht="14.25" customHeight="1" thickBot="1">
      <c r="A11" s="73"/>
      <c r="B11" s="73"/>
      <c r="C11" s="12" t="s">
        <v>13</v>
      </c>
      <c r="D11" s="12" t="s">
        <v>14</v>
      </c>
      <c r="E11" s="12" t="s">
        <v>15</v>
      </c>
      <c r="F11" s="12" t="s">
        <v>16</v>
      </c>
    </row>
    <row r="12" spans="1:9" ht="16.5" thickBot="1">
      <c r="A12" s="13" t="s">
        <v>17</v>
      </c>
      <c r="B12" s="14" t="s">
        <v>18</v>
      </c>
      <c r="C12" s="14">
        <v>1</v>
      </c>
      <c r="D12" s="14">
        <v>2</v>
      </c>
      <c r="E12" s="14">
        <v>3</v>
      </c>
      <c r="F12" s="14" t="s">
        <v>19</v>
      </c>
    </row>
    <row r="13" spans="1:9" ht="15" customHeight="1">
      <c r="A13" s="15" t="s">
        <v>20</v>
      </c>
      <c r="B13" s="74"/>
      <c r="C13" s="76"/>
      <c r="D13" s="76">
        <f>SUM(D17:D19)</f>
        <v>0</v>
      </c>
      <c r="E13" s="76">
        <f>SUM(F13-D13)</f>
        <v>1292000</v>
      </c>
      <c r="F13" s="76">
        <f>SUM(F17:F19)</f>
        <v>1292000</v>
      </c>
      <c r="H13" s="16"/>
    </row>
    <row r="14" spans="1:9" ht="16.5" hidden="1" customHeight="1">
      <c r="A14" s="17" t="s">
        <v>21</v>
      </c>
      <c r="B14" s="75"/>
      <c r="C14" s="77"/>
      <c r="D14" s="77"/>
      <c r="E14" s="78"/>
      <c r="F14" s="77"/>
    </row>
    <row r="15" spans="1:9" ht="14.45" customHeight="1" thickBot="1">
      <c r="A15" s="17" t="s">
        <v>21</v>
      </c>
      <c r="B15" s="19"/>
      <c r="C15" s="19"/>
      <c r="D15" s="20"/>
      <c r="E15" s="18"/>
      <c r="F15" s="20"/>
    </row>
    <row r="16" spans="1:9" ht="16.5" customHeight="1" thickBot="1">
      <c r="A16" s="17" t="s">
        <v>22</v>
      </c>
      <c r="B16" s="19"/>
      <c r="C16" s="19"/>
      <c r="D16" s="20"/>
      <c r="E16" s="20"/>
      <c r="F16" s="20"/>
    </row>
    <row r="17" spans="1:9" ht="18" customHeight="1" thickBot="1">
      <c r="A17" s="21" t="s">
        <v>23</v>
      </c>
      <c r="B17" s="22" t="s">
        <v>24</v>
      </c>
      <c r="C17" s="23">
        <f>C23</f>
        <v>0</v>
      </c>
      <c r="D17" s="23">
        <v>0</v>
      </c>
      <c r="E17" s="23">
        <f>SUM(F17-D17)</f>
        <v>1077000</v>
      </c>
      <c r="F17" s="23">
        <v>1077000</v>
      </c>
    </row>
    <row r="18" spans="1:9" ht="16.5" thickBot="1">
      <c r="A18" s="24" t="s">
        <v>25</v>
      </c>
      <c r="B18" s="25" t="s">
        <v>26</v>
      </c>
      <c r="C18" s="26">
        <f>C43+C68</f>
        <v>0</v>
      </c>
      <c r="D18" s="27">
        <v>0</v>
      </c>
      <c r="E18" s="28">
        <f>SUM(F18-D18)</f>
        <v>215000</v>
      </c>
      <c r="F18" s="27">
        <f>208000+7000</f>
        <v>215000</v>
      </c>
    </row>
    <row r="19" spans="1:9" ht="16.5" thickBot="1">
      <c r="A19" s="17"/>
      <c r="B19" s="25" t="s">
        <v>27</v>
      </c>
      <c r="C19" s="26">
        <f>C74</f>
        <v>0</v>
      </c>
      <c r="D19" s="29"/>
      <c r="E19" s="30">
        <f>SUM(F19-D19)</f>
        <v>0</v>
      </c>
      <c r="F19" s="29">
        <v>0</v>
      </c>
    </row>
    <row r="20" spans="1:9" ht="18.75">
      <c r="A20" s="31" t="s">
        <v>28</v>
      </c>
      <c r="B20" s="79"/>
      <c r="C20" s="80">
        <f>SUM(C22+C74)</f>
        <v>0</v>
      </c>
      <c r="D20" s="80">
        <f>SUM(D22+D74+D70)</f>
        <v>0</v>
      </c>
      <c r="E20" s="80">
        <f>SUM(E22+E74)</f>
        <v>844805</v>
      </c>
      <c r="F20" s="80">
        <f>SUM(F22+F74)</f>
        <v>844805</v>
      </c>
    </row>
    <row r="21" spans="1:9" ht="13.5" customHeight="1" thickBot="1">
      <c r="A21" s="17" t="s">
        <v>21</v>
      </c>
      <c r="B21" s="75"/>
      <c r="C21" s="77"/>
      <c r="D21" s="77"/>
      <c r="E21" s="77"/>
      <c r="F21" s="77"/>
    </row>
    <row r="22" spans="1:9" ht="19.5" thickBot="1">
      <c r="A22" s="32" t="s">
        <v>29</v>
      </c>
      <c r="B22" s="19" t="s">
        <v>30</v>
      </c>
      <c r="C22" s="20">
        <f>SUM(C23+C43+C68)</f>
        <v>0</v>
      </c>
      <c r="D22" s="20">
        <f>SUM(D23+D43+D68)</f>
        <v>0</v>
      </c>
      <c r="E22" s="20">
        <f>SUM(E23+E43+E68)</f>
        <v>844805</v>
      </c>
      <c r="F22" s="20">
        <f>SUM(F23+F43+F68)</f>
        <v>844805</v>
      </c>
    </row>
    <row r="23" spans="1:9" ht="30.6" customHeight="1" thickBot="1">
      <c r="A23" s="32" t="s">
        <v>31</v>
      </c>
      <c r="B23" s="33" t="s">
        <v>32</v>
      </c>
      <c r="C23" s="34">
        <f>SUM(C24+C33+C36)</f>
        <v>0</v>
      </c>
      <c r="D23" s="34">
        <f>SUM(D24+D36+D33)</f>
        <v>0</v>
      </c>
      <c r="E23" s="34">
        <f t="shared" ref="E23:E29" si="0">SUM(F23-D23)</f>
        <v>630289</v>
      </c>
      <c r="F23" s="34">
        <f>SUM(F24+F36+F33)</f>
        <v>630289</v>
      </c>
      <c r="I23" s="35">
        <f>F23-F33</f>
        <v>630289</v>
      </c>
    </row>
    <row r="24" spans="1:9" ht="20.25" customHeight="1" thickBot="1">
      <c r="A24" s="32" t="s">
        <v>33</v>
      </c>
      <c r="B24" s="19" t="s">
        <v>34</v>
      </c>
      <c r="C24" s="34">
        <f>SUM(C25:C32)</f>
        <v>0</v>
      </c>
      <c r="D24" s="34">
        <f>SUM(D25:D32)</f>
        <v>0</v>
      </c>
      <c r="E24" s="34">
        <f>SUM(F24-D24)</f>
        <v>605571</v>
      </c>
      <c r="F24" s="34">
        <f>SUM(F25:F32)</f>
        <v>605571</v>
      </c>
    </row>
    <row r="25" spans="1:9" ht="16.5" customHeight="1" thickBot="1">
      <c r="A25" s="17" t="s">
        <v>35</v>
      </c>
      <c r="B25" s="36" t="s">
        <v>36</v>
      </c>
      <c r="C25" s="37">
        <v>0</v>
      </c>
      <c r="D25" s="37">
        <v>0</v>
      </c>
      <c r="E25" s="37">
        <f t="shared" si="0"/>
        <v>537335</v>
      </c>
      <c r="F25" s="37">
        <v>537335</v>
      </c>
    </row>
    <row r="26" spans="1:9" ht="19.5" customHeight="1" thickBot="1">
      <c r="A26" s="17" t="s">
        <v>37</v>
      </c>
      <c r="B26" s="36" t="s">
        <v>38</v>
      </c>
      <c r="C26" s="37">
        <v>0</v>
      </c>
      <c r="D26" s="37">
        <v>0</v>
      </c>
      <c r="E26" s="37">
        <f t="shared" si="0"/>
        <v>917</v>
      </c>
      <c r="F26" s="37">
        <v>917</v>
      </c>
    </row>
    <row r="27" spans="1:9" ht="16.5" customHeight="1" thickBot="1">
      <c r="A27" s="17" t="s">
        <v>39</v>
      </c>
      <c r="B27" s="36" t="s">
        <v>40</v>
      </c>
      <c r="C27" s="37">
        <v>0</v>
      </c>
      <c r="D27" s="37">
        <v>0</v>
      </c>
      <c r="E27" s="37"/>
      <c r="F27" s="37"/>
    </row>
    <row r="28" spans="1:9" ht="20.25" customHeight="1" thickBot="1">
      <c r="A28" s="17" t="s">
        <v>41</v>
      </c>
      <c r="B28" s="36" t="s">
        <v>42</v>
      </c>
      <c r="C28" s="37">
        <v>0</v>
      </c>
      <c r="D28" s="37">
        <v>0</v>
      </c>
      <c r="E28" s="37"/>
      <c r="F28" s="37"/>
    </row>
    <row r="29" spans="1:9" ht="32.25" thickBot="1">
      <c r="A29" s="38" t="s">
        <v>43</v>
      </c>
      <c r="B29" s="39" t="s">
        <v>44</v>
      </c>
      <c r="C29" s="40">
        <v>0</v>
      </c>
      <c r="D29" s="40">
        <v>0</v>
      </c>
      <c r="E29" s="40">
        <f t="shared" si="0"/>
        <v>15015</v>
      </c>
      <c r="F29" s="40">
        <v>15015</v>
      </c>
    </row>
    <row r="30" spans="1:9" ht="16.5" thickBot="1">
      <c r="A30" s="17" t="s">
        <v>45</v>
      </c>
      <c r="B30" s="36" t="s">
        <v>46</v>
      </c>
      <c r="C30" s="37">
        <v>0</v>
      </c>
      <c r="D30" s="37">
        <v>0</v>
      </c>
      <c r="E30" s="40">
        <f>SUM(F30-D30)</f>
        <v>0</v>
      </c>
      <c r="F30" s="37">
        <v>0</v>
      </c>
    </row>
    <row r="31" spans="1:9" ht="16.5" thickBot="1">
      <c r="A31" s="17" t="s">
        <v>47</v>
      </c>
      <c r="B31" s="36" t="s">
        <v>48</v>
      </c>
      <c r="C31" s="37">
        <v>0</v>
      </c>
      <c r="D31" s="37">
        <v>0</v>
      </c>
      <c r="E31" s="40">
        <f>SUM(F31-D31)</f>
        <v>44043</v>
      </c>
      <c r="F31" s="37">
        <v>44043</v>
      </c>
    </row>
    <row r="32" spans="1:9" ht="16.5" thickBot="1">
      <c r="A32" s="17" t="s">
        <v>49</v>
      </c>
      <c r="B32" s="36" t="s">
        <v>50</v>
      </c>
      <c r="C32" s="37">
        <v>0</v>
      </c>
      <c r="D32" s="37">
        <v>0</v>
      </c>
      <c r="E32" s="41">
        <f>SUM(F32-D32)</f>
        <v>8261</v>
      </c>
      <c r="F32" s="37">
        <v>8261</v>
      </c>
    </row>
    <row r="33" spans="1:7" ht="16.5" thickBot="1">
      <c r="A33" s="42" t="s">
        <v>51</v>
      </c>
      <c r="B33" s="43">
        <v>10.02</v>
      </c>
      <c r="C33" s="44">
        <f>SUM(C34:C35)</f>
        <v>0</v>
      </c>
      <c r="D33" s="44">
        <f>SUM(D34:D35)</f>
        <v>0</v>
      </c>
      <c r="E33" s="45">
        <f>SUM(E34:E35)</f>
        <v>0</v>
      </c>
      <c r="F33" s="44">
        <f>SUM(F34:F35)</f>
        <v>0</v>
      </c>
      <c r="G33" s="44">
        <f>SUM(G34:G35)</f>
        <v>0</v>
      </c>
    </row>
    <row r="34" spans="1:7" ht="16.5" thickBot="1">
      <c r="A34" s="17" t="s">
        <v>52</v>
      </c>
      <c r="B34" s="36" t="s">
        <v>53</v>
      </c>
      <c r="C34" s="46">
        <v>0</v>
      </c>
      <c r="D34" s="37">
        <v>0</v>
      </c>
      <c r="E34" s="47">
        <f>SUM(F34-D34)</f>
        <v>0</v>
      </c>
      <c r="F34" s="37">
        <v>0</v>
      </c>
    </row>
    <row r="35" spans="1:7" ht="16.5" thickBot="1">
      <c r="A35" s="17" t="s">
        <v>54</v>
      </c>
      <c r="B35" s="36" t="s">
        <v>55</v>
      </c>
      <c r="C35" s="46">
        <v>0</v>
      </c>
      <c r="D35" s="37">
        <v>0</v>
      </c>
      <c r="E35" s="47">
        <f>SUM(F35-D35)</f>
        <v>0</v>
      </c>
      <c r="F35" s="37">
        <v>0</v>
      </c>
    </row>
    <row r="36" spans="1:7" ht="16.5" thickBot="1">
      <c r="A36" s="32" t="s">
        <v>56</v>
      </c>
      <c r="B36" s="19" t="s">
        <v>57</v>
      </c>
      <c r="C36" s="34">
        <f>SUM(C37:C42)</f>
        <v>0</v>
      </c>
      <c r="D36" s="34">
        <f>SUM(D37:D42)</f>
        <v>0</v>
      </c>
      <c r="E36" s="34">
        <f>SUM(E37:E42)</f>
        <v>24718</v>
      </c>
      <c r="F36" s="34">
        <f>SUM(F37:F42)</f>
        <v>24718</v>
      </c>
    </row>
    <row r="37" spans="1:7" ht="16.5" hidden="1" thickBot="1">
      <c r="A37" s="17" t="s">
        <v>58</v>
      </c>
      <c r="B37" s="36" t="s">
        <v>59</v>
      </c>
      <c r="C37" s="46">
        <v>0</v>
      </c>
      <c r="D37" s="37"/>
      <c r="E37" s="37">
        <f t="shared" ref="E37:E42" si="1">SUM(F37-D37)</f>
        <v>0</v>
      </c>
      <c r="F37" s="37"/>
    </row>
    <row r="38" spans="1:7" ht="16.5" hidden="1" thickBot="1">
      <c r="A38" s="17" t="s">
        <v>60</v>
      </c>
      <c r="B38" s="36" t="s">
        <v>61</v>
      </c>
      <c r="C38" s="46">
        <v>0</v>
      </c>
      <c r="D38" s="37"/>
      <c r="E38" s="37">
        <f t="shared" si="1"/>
        <v>0</v>
      </c>
      <c r="F38" s="37"/>
    </row>
    <row r="39" spans="1:7" ht="18.75" hidden="1" customHeight="1" thickBot="1">
      <c r="A39" s="17" t="s">
        <v>62</v>
      </c>
      <c r="B39" s="36" t="s">
        <v>63</v>
      </c>
      <c r="C39" s="46">
        <v>0</v>
      </c>
      <c r="D39" s="37"/>
      <c r="E39" s="37">
        <f t="shared" si="1"/>
        <v>0</v>
      </c>
      <c r="F39" s="37"/>
    </row>
    <row r="40" spans="1:7" ht="30" hidden="1" customHeight="1" thickBot="1">
      <c r="A40" s="38" t="s">
        <v>64</v>
      </c>
      <c r="B40" s="48" t="s">
        <v>65</v>
      </c>
      <c r="C40" s="40">
        <v>0</v>
      </c>
      <c r="D40" s="40"/>
      <c r="E40" s="40">
        <f t="shared" si="1"/>
        <v>0</v>
      </c>
      <c r="F40" s="40"/>
    </row>
    <row r="41" spans="1:7" ht="15" hidden="1" customHeight="1" thickBot="1">
      <c r="A41" s="17" t="s">
        <v>66</v>
      </c>
      <c r="B41" s="36" t="s">
        <v>67</v>
      </c>
      <c r="C41" s="46">
        <v>0</v>
      </c>
      <c r="D41" s="37"/>
      <c r="E41" s="37">
        <f t="shared" si="1"/>
        <v>0</v>
      </c>
      <c r="F41" s="37"/>
    </row>
    <row r="42" spans="1:7" ht="15" customHeight="1" thickBot="1">
      <c r="A42" s="17" t="s">
        <v>68</v>
      </c>
      <c r="B42" s="36" t="s">
        <v>69</v>
      </c>
      <c r="C42" s="46">
        <v>0</v>
      </c>
      <c r="D42" s="37">
        <v>0</v>
      </c>
      <c r="E42" s="37">
        <f t="shared" si="1"/>
        <v>24718</v>
      </c>
      <c r="F42" s="37">
        <v>24718</v>
      </c>
    </row>
    <row r="43" spans="1:7" ht="16.5" thickBot="1">
      <c r="A43" s="32" t="s">
        <v>70</v>
      </c>
      <c r="B43" s="19" t="s">
        <v>71</v>
      </c>
      <c r="C43" s="34">
        <f>SUM(C44+C54+C55+C57+C60+C61+C62+C63+C64+C65)</f>
        <v>0</v>
      </c>
      <c r="D43" s="34">
        <f>SUM(D44+D54+D55+D57+D60+D61+D62+D63+D64+D65)</f>
        <v>0</v>
      </c>
      <c r="E43" s="34">
        <f>SUM(E44+E54+E55+E57+E60+E61+E62+E63+E64+E65)</f>
        <v>207999</v>
      </c>
      <c r="F43" s="34">
        <f>SUM(F44+F54+F55+F57+F60+F61+F62+F63+F64+F65)</f>
        <v>207999</v>
      </c>
    </row>
    <row r="44" spans="1:7" ht="16.5" thickBot="1">
      <c r="A44" s="32" t="s">
        <v>72</v>
      </c>
      <c r="B44" s="19" t="s">
        <v>73</v>
      </c>
      <c r="C44" s="34">
        <f>SUM(C45:C53)</f>
        <v>0</v>
      </c>
      <c r="D44" s="34">
        <f>SUM(D45:D53)</f>
        <v>0</v>
      </c>
      <c r="E44" s="34">
        <f>SUM(E45:E53)</f>
        <v>134935</v>
      </c>
      <c r="F44" s="34">
        <f>SUM(F45:F53)</f>
        <v>134935</v>
      </c>
    </row>
    <row r="45" spans="1:7" ht="16.5" thickBot="1">
      <c r="A45" s="17" t="s">
        <v>74</v>
      </c>
      <c r="B45" s="36" t="s">
        <v>75</v>
      </c>
      <c r="C45" s="46">
        <v>0</v>
      </c>
      <c r="D45" s="37">
        <v>0</v>
      </c>
      <c r="E45" s="37">
        <f t="shared" ref="E45:E76" si="2">SUM(F45-D45)</f>
        <v>0</v>
      </c>
      <c r="F45" s="37">
        <v>0</v>
      </c>
    </row>
    <row r="46" spans="1:7" ht="16.5" thickBot="1">
      <c r="A46" s="17" t="s">
        <v>76</v>
      </c>
      <c r="B46" s="36" t="s">
        <v>77</v>
      </c>
      <c r="C46" s="46">
        <v>0</v>
      </c>
      <c r="D46" s="37">
        <v>0</v>
      </c>
      <c r="E46" s="37">
        <f t="shared" si="2"/>
        <v>0</v>
      </c>
      <c r="F46" s="37">
        <v>0</v>
      </c>
    </row>
    <row r="47" spans="1:7" ht="16.5" thickBot="1">
      <c r="A47" s="17" t="s">
        <v>78</v>
      </c>
      <c r="B47" s="36" t="s">
        <v>79</v>
      </c>
      <c r="C47" s="46">
        <v>0</v>
      </c>
      <c r="D47" s="37">
        <v>0</v>
      </c>
      <c r="E47" s="37">
        <f t="shared" si="2"/>
        <v>61508</v>
      </c>
      <c r="F47" s="37">
        <v>61508</v>
      </c>
    </row>
    <row r="48" spans="1:7" ht="16.5" thickBot="1">
      <c r="A48" s="17" t="s">
        <v>80</v>
      </c>
      <c r="B48" s="36" t="s">
        <v>81</v>
      </c>
      <c r="C48" s="46">
        <v>0</v>
      </c>
      <c r="D48" s="37">
        <v>0</v>
      </c>
      <c r="E48" s="37">
        <f t="shared" si="2"/>
        <v>2708</v>
      </c>
      <c r="F48" s="37">
        <v>2708</v>
      </c>
    </row>
    <row r="49" spans="1:6" ht="16.5" thickBot="1">
      <c r="A49" s="17" t="s">
        <v>82</v>
      </c>
      <c r="B49" s="36" t="s">
        <v>83</v>
      </c>
      <c r="C49" s="46">
        <v>0</v>
      </c>
      <c r="D49" s="37">
        <v>0</v>
      </c>
      <c r="E49" s="37">
        <f>SUM(F49-D49)</f>
        <v>200</v>
      </c>
      <c r="F49" s="37">
        <v>200</v>
      </c>
    </row>
    <row r="50" spans="1:6" ht="16.5" thickBot="1">
      <c r="A50" s="17" t="s">
        <v>84</v>
      </c>
      <c r="B50" s="36" t="s">
        <v>85</v>
      </c>
      <c r="C50" s="46">
        <v>0</v>
      </c>
      <c r="D50" s="37">
        <v>0</v>
      </c>
      <c r="E50" s="37"/>
      <c r="F50" s="37"/>
    </row>
    <row r="51" spans="1:6" ht="30.6" customHeight="1" thickBot="1">
      <c r="A51" s="38" t="s">
        <v>86</v>
      </c>
      <c r="B51" s="48" t="s">
        <v>87</v>
      </c>
      <c r="C51" s="40">
        <v>0</v>
      </c>
      <c r="D51" s="49">
        <v>0</v>
      </c>
      <c r="E51" s="40">
        <f t="shared" si="2"/>
        <v>21185</v>
      </c>
      <c r="F51" s="49">
        <v>21185</v>
      </c>
    </row>
    <row r="52" spans="1:6" ht="18.75" customHeight="1" thickBot="1">
      <c r="A52" s="38" t="s">
        <v>88</v>
      </c>
      <c r="B52" s="39" t="s">
        <v>89</v>
      </c>
      <c r="C52" s="50">
        <v>0</v>
      </c>
      <c r="D52" s="40">
        <v>0</v>
      </c>
      <c r="E52" s="40">
        <f t="shared" si="2"/>
        <v>8400</v>
      </c>
      <c r="F52" s="40">
        <v>8400</v>
      </c>
    </row>
    <row r="53" spans="1:6" ht="15.75" customHeight="1" thickBot="1">
      <c r="A53" s="17" t="s">
        <v>90</v>
      </c>
      <c r="B53" s="36" t="s">
        <v>91</v>
      </c>
      <c r="C53" s="46">
        <v>0</v>
      </c>
      <c r="D53" s="37">
        <v>0</v>
      </c>
      <c r="E53" s="37">
        <f>SUM(F53-D53)</f>
        <v>40934</v>
      </c>
      <c r="F53" s="37">
        <v>40934</v>
      </c>
    </row>
    <row r="54" spans="1:6" s="54" customFormat="1" ht="15.95" customHeight="1" thickBot="1">
      <c r="A54" s="51" t="s">
        <v>92</v>
      </c>
      <c r="B54" s="52" t="s">
        <v>93</v>
      </c>
      <c r="C54" s="53">
        <v>0</v>
      </c>
      <c r="D54" s="53">
        <v>0</v>
      </c>
      <c r="E54" s="53">
        <f t="shared" si="2"/>
        <v>22720</v>
      </c>
      <c r="F54" s="53">
        <v>22720</v>
      </c>
    </row>
    <row r="55" spans="1:6" ht="16.5" thickBot="1">
      <c r="A55" s="51" t="s">
        <v>94</v>
      </c>
      <c r="B55" s="52" t="s">
        <v>95</v>
      </c>
      <c r="C55" s="53">
        <f>C56</f>
        <v>0</v>
      </c>
      <c r="D55" s="53">
        <f>SUM(D56)</f>
        <v>0</v>
      </c>
      <c r="E55" s="53">
        <f t="shared" si="2"/>
        <v>0</v>
      </c>
      <c r="F55" s="53">
        <f>SUM(F56)</f>
        <v>0</v>
      </c>
    </row>
    <row r="56" spans="1:6" ht="16.5" thickBot="1">
      <c r="A56" s="17" t="s">
        <v>96</v>
      </c>
      <c r="B56" s="36" t="s">
        <v>97</v>
      </c>
      <c r="C56" s="46">
        <v>0</v>
      </c>
      <c r="D56" s="46">
        <v>0</v>
      </c>
      <c r="E56" s="46">
        <f t="shared" si="2"/>
        <v>0</v>
      </c>
      <c r="F56" s="46">
        <v>0</v>
      </c>
    </row>
    <row r="57" spans="1:6" ht="18" customHeight="1" thickBot="1">
      <c r="A57" s="32" t="s">
        <v>98</v>
      </c>
      <c r="B57" s="19" t="s">
        <v>99</v>
      </c>
      <c r="C57" s="20">
        <f>SUM(C58+C59)</f>
        <v>0</v>
      </c>
      <c r="D57" s="20">
        <f>SUM(D58:D59)</f>
        <v>0</v>
      </c>
      <c r="E57" s="20">
        <f t="shared" si="2"/>
        <v>140</v>
      </c>
      <c r="F57" s="20">
        <f>SUM(F58:F59)</f>
        <v>140</v>
      </c>
    </row>
    <row r="58" spans="1:6" ht="18.75" customHeight="1" thickBot="1">
      <c r="A58" s="17" t="s">
        <v>100</v>
      </c>
      <c r="B58" s="36" t="s">
        <v>101</v>
      </c>
      <c r="C58" s="46">
        <v>0</v>
      </c>
      <c r="D58" s="46">
        <v>0</v>
      </c>
      <c r="E58" s="46">
        <f t="shared" si="2"/>
        <v>140</v>
      </c>
      <c r="F58" s="46">
        <v>140</v>
      </c>
    </row>
    <row r="59" spans="1:6" ht="16.5" thickBot="1">
      <c r="A59" s="17" t="s">
        <v>102</v>
      </c>
      <c r="B59" s="36" t="s">
        <v>103</v>
      </c>
      <c r="C59" s="46">
        <v>0</v>
      </c>
      <c r="D59" s="46">
        <v>0</v>
      </c>
      <c r="E59" s="46">
        <f>SUM(F59-D59)</f>
        <v>0</v>
      </c>
      <c r="F59" s="46">
        <v>0</v>
      </c>
    </row>
    <row r="60" spans="1:6" ht="16.5" thickBot="1">
      <c r="A60" s="32" t="s">
        <v>104</v>
      </c>
      <c r="B60" s="19" t="s">
        <v>105</v>
      </c>
      <c r="C60" s="20">
        <v>0</v>
      </c>
      <c r="D60" s="20">
        <v>0</v>
      </c>
      <c r="E60" s="20">
        <f>SUM(F60-D60)</f>
        <v>39006</v>
      </c>
      <c r="F60" s="20">
        <v>39006</v>
      </c>
    </row>
    <row r="61" spans="1:6" ht="16.5" thickBot="1">
      <c r="A61" s="32" t="s">
        <v>106</v>
      </c>
      <c r="B61" s="19" t="s">
        <v>107</v>
      </c>
      <c r="C61" s="20"/>
      <c r="D61" s="34">
        <v>0</v>
      </c>
      <c r="E61" s="20">
        <f>SUM(F61-D61)</f>
        <v>0</v>
      </c>
      <c r="F61" s="34">
        <v>0</v>
      </c>
    </row>
    <row r="62" spans="1:6" ht="16.5" thickBot="1">
      <c r="A62" s="32" t="s">
        <v>108</v>
      </c>
      <c r="B62" s="19" t="s">
        <v>109</v>
      </c>
      <c r="C62" s="20">
        <v>0</v>
      </c>
      <c r="D62" s="34">
        <v>0</v>
      </c>
      <c r="E62" s="20">
        <f t="shared" si="2"/>
        <v>0</v>
      </c>
      <c r="F62" s="34">
        <v>0</v>
      </c>
    </row>
    <row r="63" spans="1:6" ht="16.5" thickBot="1">
      <c r="A63" s="32" t="s">
        <v>110</v>
      </c>
      <c r="B63" s="19" t="s">
        <v>111</v>
      </c>
      <c r="C63" s="20">
        <v>0</v>
      </c>
      <c r="D63" s="34">
        <v>0</v>
      </c>
      <c r="E63" s="20">
        <f t="shared" si="2"/>
        <v>2800</v>
      </c>
      <c r="F63" s="34">
        <v>2800</v>
      </c>
    </row>
    <row r="64" spans="1:6" ht="32.25" thickBot="1">
      <c r="A64" s="32" t="s">
        <v>112</v>
      </c>
      <c r="B64" s="19">
        <v>20.25</v>
      </c>
      <c r="C64" s="20">
        <v>0</v>
      </c>
      <c r="D64" s="20">
        <v>0</v>
      </c>
      <c r="E64" s="20">
        <f t="shared" si="2"/>
        <v>0</v>
      </c>
      <c r="F64" s="20">
        <v>0</v>
      </c>
    </row>
    <row r="65" spans="1:9" ht="16.5" thickBot="1">
      <c r="A65" s="32" t="s">
        <v>113</v>
      </c>
      <c r="B65" s="19" t="s">
        <v>114</v>
      </c>
      <c r="C65" s="20">
        <f>SUM(C66+C67)</f>
        <v>0</v>
      </c>
      <c r="D65" s="20">
        <f>SUM(D66:D67)</f>
        <v>0</v>
      </c>
      <c r="E65" s="20">
        <f t="shared" si="2"/>
        <v>8398</v>
      </c>
      <c r="F65" s="20">
        <f>SUM(F66:F67)</f>
        <v>8398</v>
      </c>
    </row>
    <row r="66" spans="1:9" ht="16.5" thickBot="1">
      <c r="A66" s="17" t="s">
        <v>115</v>
      </c>
      <c r="B66" s="36" t="s">
        <v>116</v>
      </c>
      <c r="C66" s="46">
        <v>0</v>
      </c>
      <c r="D66" s="46">
        <v>0</v>
      </c>
      <c r="E66" s="46">
        <f>SUM(F66-D66)</f>
        <v>0</v>
      </c>
      <c r="F66" s="46">
        <v>0</v>
      </c>
    </row>
    <row r="67" spans="1:9" ht="16.5" thickBot="1">
      <c r="A67" s="17" t="s">
        <v>117</v>
      </c>
      <c r="B67" s="36" t="s">
        <v>118</v>
      </c>
      <c r="C67" s="46">
        <v>0</v>
      </c>
      <c r="D67" s="46">
        <v>0</v>
      </c>
      <c r="E67" s="46">
        <f t="shared" si="2"/>
        <v>8398</v>
      </c>
      <c r="F67" s="46">
        <f>2694+5704</f>
        <v>8398</v>
      </c>
      <c r="I67" s="55">
        <f>46907.67+515+263480+345435.33+3741+200+100</f>
        <v>660379</v>
      </c>
    </row>
    <row r="68" spans="1:9" s="1" customFormat="1" ht="16.5" thickBot="1">
      <c r="A68" s="32" t="s">
        <v>119</v>
      </c>
      <c r="B68" s="19">
        <v>59</v>
      </c>
      <c r="C68" s="20">
        <f>C69</f>
        <v>0</v>
      </c>
      <c r="D68" s="20">
        <f>D69</f>
        <v>0</v>
      </c>
      <c r="E68" s="20">
        <f>E69</f>
        <v>6517</v>
      </c>
      <c r="F68" s="20">
        <f>F69</f>
        <v>6517</v>
      </c>
    </row>
    <row r="69" spans="1:9" ht="32.25" thickBot="1">
      <c r="A69" s="17" t="s">
        <v>120</v>
      </c>
      <c r="B69" s="36" t="s">
        <v>121</v>
      </c>
      <c r="C69" s="46">
        <v>0</v>
      </c>
      <c r="D69" s="46">
        <v>0</v>
      </c>
      <c r="E69" s="46">
        <f t="shared" si="2"/>
        <v>6517</v>
      </c>
      <c r="F69" s="46">
        <v>6517</v>
      </c>
    </row>
    <row r="70" spans="1:9" s="1" customFormat="1" ht="63.75" thickBot="1">
      <c r="A70" s="42" t="s">
        <v>122</v>
      </c>
      <c r="B70" s="43">
        <v>84</v>
      </c>
      <c r="C70" s="20"/>
      <c r="D70" s="20">
        <f>D71</f>
        <v>0</v>
      </c>
      <c r="E70" s="20">
        <f t="shared" ref="E70:F72" si="3">E71</f>
        <v>2368</v>
      </c>
      <c r="F70" s="20">
        <f t="shared" si="3"/>
        <v>2368</v>
      </c>
    </row>
    <row r="71" spans="1:9" s="1" customFormat="1" ht="79.5" thickBot="1">
      <c r="A71" s="32" t="s">
        <v>123</v>
      </c>
      <c r="B71" s="19">
        <v>85</v>
      </c>
      <c r="C71" s="20"/>
      <c r="D71" s="20">
        <f>D72</f>
        <v>0</v>
      </c>
      <c r="E71" s="20">
        <f t="shared" si="3"/>
        <v>2368</v>
      </c>
      <c r="F71" s="20">
        <f t="shared" si="3"/>
        <v>2368</v>
      </c>
    </row>
    <row r="72" spans="1:9" s="1" customFormat="1" ht="48" thickBot="1">
      <c r="A72" s="32" t="s">
        <v>124</v>
      </c>
      <c r="B72" s="19">
        <v>85.01</v>
      </c>
      <c r="C72" s="20"/>
      <c r="D72" s="20">
        <f>D73</f>
        <v>0</v>
      </c>
      <c r="E72" s="20">
        <f t="shared" si="3"/>
        <v>2368</v>
      </c>
      <c r="F72" s="20">
        <f t="shared" si="3"/>
        <v>2368</v>
      </c>
    </row>
    <row r="73" spans="1:9" ht="63.75" thickBot="1">
      <c r="A73" s="17" t="s">
        <v>125</v>
      </c>
      <c r="B73" s="36" t="s">
        <v>126</v>
      </c>
      <c r="C73" s="46"/>
      <c r="D73" s="46">
        <v>0</v>
      </c>
      <c r="E73" s="46">
        <f t="shared" si="2"/>
        <v>2368</v>
      </c>
      <c r="F73" s="46">
        <v>2368</v>
      </c>
    </row>
    <row r="74" spans="1:9" ht="16.5" thickBot="1">
      <c r="A74" s="32" t="s">
        <v>127</v>
      </c>
      <c r="B74" s="19" t="s">
        <v>128</v>
      </c>
      <c r="C74" s="20">
        <f>C75</f>
        <v>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9" ht="16.5" thickBot="1">
      <c r="A75" s="32" t="s">
        <v>129</v>
      </c>
      <c r="B75" s="19" t="s">
        <v>130</v>
      </c>
      <c r="C75" s="20">
        <f>C76</f>
        <v>0</v>
      </c>
      <c r="D75" s="20">
        <f>SUM(D76)</f>
        <v>0</v>
      </c>
      <c r="E75" s="20">
        <f t="shared" si="2"/>
        <v>0</v>
      </c>
      <c r="F75" s="20">
        <f>SUM(F76)</f>
        <v>0</v>
      </c>
    </row>
    <row r="76" spans="1:9" ht="16.5" thickBot="1">
      <c r="A76" s="32" t="s">
        <v>131</v>
      </c>
      <c r="B76" s="19" t="s">
        <v>132</v>
      </c>
      <c r="C76" s="20">
        <f>SUM(C77:C81)</f>
        <v>0</v>
      </c>
      <c r="D76" s="20">
        <f>SUM(D77:D81)</f>
        <v>0</v>
      </c>
      <c r="E76" s="20">
        <f t="shared" si="2"/>
        <v>0</v>
      </c>
      <c r="F76" s="20">
        <f>SUM(F77:F81)</f>
        <v>0</v>
      </c>
    </row>
    <row r="77" spans="1:9" ht="16.5" thickBot="1">
      <c r="A77" s="17" t="s">
        <v>133</v>
      </c>
      <c r="B77" s="36" t="s">
        <v>134</v>
      </c>
      <c r="C77" s="46">
        <v>0</v>
      </c>
      <c r="D77" s="46"/>
      <c r="E77" s="46">
        <f>SUM(F77-D77)</f>
        <v>0</v>
      </c>
      <c r="F77" s="46"/>
    </row>
    <row r="78" spans="1:9" ht="31.5" customHeight="1" thickBot="1">
      <c r="A78" s="17" t="s">
        <v>135</v>
      </c>
      <c r="B78" s="56" t="s">
        <v>136</v>
      </c>
      <c r="C78" s="37">
        <v>0</v>
      </c>
      <c r="D78" s="37"/>
      <c r="E78" s="37">
        <f>SUM(F78-D78)</f>
        <v>0</v>
      </c>
      <c r="F78" s="37">
        <v>0</v>
      </c>
    </row>
    <row r="79" spans="1:9" ht="32.25" thickBot="1">
      <c r="A79" s="24" t="s">
        <v>137</v>
      </c>
      <c r="B79" s="57" t="s">
        <v>138</v>
      </c>
      <c r="C79" s="41">
        <v>0</v>
      </c>
      <c r="D79" s="58"/>
      <c r="E79" s="59"/>
      <c r="F79" s="58"/>
    </row>
    <row r="80" spans="1:9" ht="21" customHeight="1" thickBot="1">
      <c r="A80" s="38" t="s">
        <v>139</v>
      </c>
      <c r="B80" s="60" t="s">
        <v>140</v>
      </c>
      <c r="C80" s="61">
        <v>0</v>
      </c>
      <c r="D80" s="61">
        <v>0</v>
      </c>
      <c r="E80" s="61">
        <f>SUM(F80-D80)</f>
        <v>0</v>
      </c>
      <c r="F80" s="61">
        <v>0</v>
      </c>
    </row>
    <row r="81" spans="1:7" ht="32.25" thickBot="1">
      <c r="A81" s="17" t="s">
        <v>141</v>
      </c>
      <c r="B81" s="36">
        <v>71.03</v>
      </c>
      <c r="C81" s="46">
        <v>0</v>
      </c>
      <c r="D81" s="46"/>
      <c r="E81" s="46"/>
      <c r="F81" s="46"/>
    </row>
    <row r="82" spans="1:7" ht="16.5" thickBot="1">
      <c r="A82" s="17"/>
      <c r="B82" s="56"/>
      <c r="C82" s="56"/>
      <c r="D82" s="37"/>
      <c r="E82" s="37"/>
      <c r="F82" s="37"/>
    </row>
    <row r="83" spans="1:7" ht="16.5" thickBot="1">
      <c r="A83" s="32" t="s">
        <v>142</v>
      </c>
      <c r="B83" s="36"/>
      <c r="C83" s="20"/>
      <c r="D83" s="20">
        <f>SUM(D13-D20)</f>
        <v>0</v>
      </c>
      <c r="E83" s="20">
        <f>SUM(E13-E20)</f>
        <v>447195</v>
      </c>
      <c r="F83" s="20">
        <f>SUM(F13-F20)</f>
        <v>447195</v>
      </c>
      <c r="G83" s="62"/>
    </row>
    <row r="84" spans="1:7" ht="16.5" thickBot="1">
      <c r="A84" s="17" t="s">
        <v>21</v>
      </c>
      <c r="B84" s="36"/>
      <c r="C84" s="36"/>
      <c r="D84" s="46"/>
      <c r="E84" s="46"/>
      <c r="F84" s="46"/>
    </row>
    <row r="85" spans="1:7" ht="16.5" thickBot="1">
      <c r="A85" s="17" t="s">
        <v>143</v>
      </c>
      <c r="B85" s="36"/>
      <c r="C85" s="36"/>
      <c r="D85" s="46">
        <f>SUM(D17-D23)</f>
        <v>0</v>
      </c>
      <c r="E85" s="46">
        <f>SUM(E17-E23)</f>
        <v>446711</v>
      </c>
      <c r="F85" s="46">
        <f>SUM(F17-F23)</f>
        <v>446711</v>
      </c>
    </row>
    <row r="86" spans="1:7" ht="16.5" thickBot="1">
      <c r="A86" s="17" t="s">
        <v>144</v>
      </c>
      <c r="B86" s="36"/>
      <c r="C86" s="36"/>
      <c r="D86" s="46">
        <f>SUM(D18-D43)</f>
        <v>0</v>
      </c>
      <c r="E86" s="46">
        <f>SUM(E18-E43)</f>
        <v>7001</v>
      </c>
      <c r="F86" s="46">
        <f>SUM(F18-F43)</f>
        <v>7001</v>
      </c>
    </row>
    <row r="87" spans="1:7" ht="16.5" thickBot="1">
      <c r="A87" s="17" t="s">
        <v>145</v>
      </c>
      <c r="B87" s="36"/>
      <c r="C87" s="36"/>
      <c r="D87" s="20"/>
      <c r="E87" s="20"/>
      <c r="F87" s="46"/>
    </row>
    <row r="88" spans="1:7" ht="16.5" thickBot="1">
      <c r="A88" s="17" t="s">
        <v>146</v>
      </c>
      <c r="B88" s="36"/>
      <c r="C88" s="36"/>
      <c r="D88" s="46">
        <f>SUM(D19-D74)</f>
        <v>0</v>
      </c>
      <c r="E88" s="46">
        <f>SUM(F88-D88)</f>
        <v>0</v>
      </c>
      <c r="F88" s="46">
        <f>SUM(F19-F74)</f>
        <v>0</v>
      </c>
    </row>
    <row r="89" spans="1:7" ht="15.75">
      <c r="A89" s="63"/>
    </row>
    <row r="92" spans="1:7">
      <c r="A92" s="64" t="s">
        <v>147</v>
      </c>
      <c r="E92" s="64" t="s">
        <v>148</v>
      </c>
    </row>
    <row r="94" spans="1:7">
      <c r="A94" s="1" t="s">
        <v>149</v>
      </c>
      <c r="E94" s="65" t="s">
        <v>150</v>
      </c>
    </row>
  </sheetData>
  <mergeCells count="17">
    <mergeCell ref="A8:A9"/>
    <mergeCell ref="B8:B9"/>
    <mergeCell ref="D8:D9"/>
    <mergeCell ref="E8:E9"/>
    <mergeCell ref="F8:F9"/>
    <mergeCell ref="A10:A11"/>
    <mergeCell ref="B10:B11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zoomScaleNormal="100" workbookViewId="0">
      <selection activeCell="F18" sqref="F18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152</v>
      </c>
      <c r="C6" s="6"/>
      <c r="D6" s="4"/>
    </row>
    <row r="7" spans="1:9" ht="14.25" hidden="1" customHeight="1">
      <c r="A7" s="7" t="s">
        <v>6</v>
      </c>
    </row>
    <row r="8" spans="1:9" ht="15.75" hidden="1" customHeight="1">
      <c r="A8" s="66"/>
      <c r="B8" s="66"/>
      <c r="C8" s="8"/>
      <c r="D8" s="66"/>
      <c r="E8" s="68"/>
      <c r="F8" s="70" t="s">
        <v>7</v>
      </c>
    </row>
    <row r="9" spans="1:9" ht="21" customHeight="1" thickBot="1">
      <c r="A9" s="67"/>
      <c r="B9" s="67"/>
      <c r="C9" s="9"/>
      <c r="D9" s="67"/>
      <c r="E9" s="69"/>
      <c r="F9" s="71"/>
    </row>
    <row r="10" spans="1:9" ht="18" customHeight="1">
      <c r="A10" s="72" t="s">
        <v>8</v>
      </c>
      <c r="B10" s="72" t="s">
        <v>9</v>
      </c>
      <c r="C10" s="10" t="s">
        <v>10</v>
      </c>
      <c r="D10" s="10" t="s">
        <v>11</v>
      </c>
      <c r="E10" s="10" t="s">
        <v>11</v>
      </c>
      <c r="F10" s="10" t="s">
        <v>12</v>
      </c>
      <c r="I10" s="11"/>
    </row>
    <row r="11" spans="1:9" ht="14.25" customHeight="1" thickBot="1">
      <c r="A11" s="73"/>
      <c r="B11" s="73"/>
      <c r="C11" s="12" t="s">
        <v>13</v>
      </c>
      <c r="D11" s="12" t="s">
        <v>14</v>
      </c>
      <c r="E11" s="12" t="s">
        <v>15</v>
      </c>
      <c r="F11" s="12" t="s">
        <v>16</v>
      </c>
    </row>
    <row r="12" spans="1:9" ht="16.5" thickBot="1">
      <c r="A12" s="13" t="s">
        <v>17</v>
      </c>
      <c r="B12" s="14" t="s">
        <v>18</v>
      </c>
      <c r="C12" s="14">
        <v>1</v>
      </c>
      <c r="D12" s="14">
        <v>2</v>
      </c>
      <c r="E12" s="14">
        <v>3</v>
      </c>
      <c r="F12" s="14" t="s">
        <v>19</v>
      </c>
    </row>
    <row r="13" spans="1:9" ht="15" customHeight="1">
      <c r="A13" s="15" t="s">
        <v>20</v>
      </c>
      <c r="B13" s="74"/>
      <c r="C13" s="76"/>
      <c r="D13" s="76">
        <f>SUM(D17:D19)</f>
        <v>1292000</v>
      </c>
      <c r="E13" s="76">
        <f>SUM(F13-D13)</f>
        <v>1096000</v>
      </c>
      <c r="F13" s="76">
        <f>SUM(F17:F19)</f>
        <v>2388000</v>
      </c>
      <c r="H13" s="16"/>
    </row>
    <row r="14" spans="1:9" ht="16.5" hidden="1" customHeight="1">
      <c r="A14" s="17" t="s">
        <v>21</v>
      </c>
      <c r="B14" s="75"/>
      <c r="C14" s="77"/>
      <c r="D14" s="77"/>
      <c r="E14" s="78"/>
      <c r="F14" s="77"/>
    </row>
    <row r="15" spans="1:9" ht="14.45" customHeight="1" thickBot="1">
      <c r="A15" s="17" t="s">
        <v>21</v>
      </c>
      <c r="B15" s="19"/>
      <c r="C15" s="19"/>
      <c r="D15" s="20"/>
      <c r="E15" s="18"/>
      <c r="F15" s="20"/>
    </row>
    <row r="16" spans="1:9" ht="16.5" customHeight="1" thickBot="1">
      <c r="A16" s="17" t="s">
        <v>22</v>
      </c>
      <c r="B16" s="19"/>
      <c r="C16" s="19"/>
      <c r="D16" s="20"/>
      <c r="E16" s="20"/>
      <c r="F16" s="20"/>
    </row>
    <row r="17" spans="1:9" ht="18" customHeight="1" thickBot="1">
      <c r="A17" s="21" t="s">
        <v>23</v>
      </c>
      <c r="B17" s="22" t="s">
        <v>24</v>
      </c>
      <c r="C17" s="23">
        <f>C23</f>
        <v>0</v>
      </c>
      <c r="D17" s="23">
        <v>1077000</v>
      </c>
      <c r="E17" s="23">
        <f>SUM(F17-D17)</f>
        <v>641000</v>
      </c>
      <c r="F17" s="23">
        <v>1718000</v>
      </c>
    </row>
    <row r="18" spans="1:9" ht="16.5" thickBot="1">
      <c r="A18" s="24" t="s">
        <v>25</v>
      </c>
      <c r="B18" s="25" t="s">
        <v>26</v>
      </c>
      <c r="C18" s="26">
        <f>C43+C68</f>
        <v>0</v>
      </c>
      <c r="D18" s="27">
        <v>215000</v>
      </c>
      <c r="E18" s="28">
        <f>SUM(F18-D18)</f>
        <v>444000</v>
      </c>
      <c r="F18" s="27">
        <f>645000+14000</f>
        <v>659000</v>
      </c>
    </row>
    <row r="19" spans="1:9" ht="16.5" thickBot="1">
      <c r="A19" s="17"/>
      <c r="B19" s="25" t="s">
        <v>27</v>
      </c>
      <c r="C19" s="26">
        <f>C74</f>
        <v>0</v>
      </c>
      <c r="D19" s="29"/>
      <c r="E19" s="30">
        <f>SUM(F19-D19)</f>
        <v>11000</v>
      </c>
      <c r="F19" s="29">
        <v>11000</v>
      </c>
    </row>
    <row r="20" spans="1:9" ht="18.75">
      <c r="A20" s="31" t="s">
        <v>28</v>
      </c>
      <c r="B20" s="79"/>
      <c r="C20" s="80">
        <f>SUM(C22+C74)</f>
        <v>0</v>
      </c>
      <c r="D20" s="80">
        <f>SUM(D22+D74+D70)</f>
        <v>842437</v>
      </c>
      <c r="E20" s="80">
        <f>SUM(E22+E74)</f>
        <v>1363189</v>
      </c>
      <c r="F20" s="80">
        <f>SUM(F22+F74)</f>
        <v>2207994</v>
      </c>
    </row>
    <row r="21" spans="1:9" ht="13.5" customHeight="1" thickBot="1">
      <c r="A21" s="17" t="s">
        <v>21</v>
      </c>
      <c r="B21" s="75"/>
      <c r="C21" s="77"/>
      <c r="D21" s="77"/>
      <c r="E21" s="77"/>
      <c r="F21" s="77"/>
    </row>
    <row r="22" spans="1:9" ht="19.5" thickBot="1">
      <c r="A22" s="32" t="s">
        <v>29</v>
      </c>
      <c r="B22" s="19" t="s">
        <v>30</v>
      </c>
      <c r="C22" s="20">
        <f>SUM(C23+C43+C68)</f>
        <v>0</v>
      </c>
      <c r="D22" s="20">
        <f>SUM(D23+D43+D68)</f>
        <v>844805</v>
      </c>
      <c r="E22" s="20">
        <f>SUM(E23+E43+E68)</f>
        <v>1352189</v>
      </c>
      <c r="F22" s="20">
        <f>SUM(F23+F43+F68)</f>
        <v>2196994</v>
      </c>
    </row>
    <row r="23" spans="1:9" ht="30.6" customHeight="1" thickBot="1">
      <c r="A23" s="32" t="s">
        <v>31</v>
      </c>
      <c r="B23" s="33" t="s">
        <v>32</v>
      </c>
      <c r="C23" s="34">
        <f>SUM(C24+C33+C36)</f>
        <v>0</v>
      </c>
      <c r="D23" s="34">
        <f>SUM(D24+D36+D33)</f>
        <v>630289</v>
      </c>
      <c r="E23" s="34">
        <f t="shared" ref="E23:E29" si="0">SUM(F23-D23)</f>
        <v>909838</v>
      </c>
      <c r="F23" s="34">
        <f>SUM(F24+F36+F33)</f>
        <v>1540127</v>
      </c>
      <c r="I23" s="35">
        <f>F23-F33</f>
        <v>1540127</v>
      </c>
    </row>
    <row r="24" spans="1:9" ht="20.25" customHeight="1" thickBot="1">
      <c r="A24" s="32" t="s">
        <v>33</v>
      </c>
      <c r="B24" s="19" t="s">
        <v>34</v>
      </c>
      <c r="C24" s="34">
        <f>SUM(C25:C32)</f>
        <v>0</v>
      </c>
      <c r="D24" s="34">
        <f>SUM(D25:D32)</f>
        <v>605571</v>
      </c>
      <c r="E24" s="34">
        <f>SUM(F24-D24)</f>
        <v>883702</v>
      </c>
      <c r="F24" s="34">
        <f>SUM(F25:F32)</f>
        <v>1489273</v>
      </c>
    </row>
    <row r="25" spans="1:9" ht="16.5" customHeight="1" thickBot="1">
      <c r="A25" s="17" t="s">
        <v>35</v>
      </c>
      <c r="B25" s="36" t="s">
        <v>36</v>
      </c>
      <c r="C25" s="37">
        <v>0</v>
      </c>
      <c r="D25" s="37">
        <v>537335</v>
      </c>
      <c r="E25" s="37">
        <f t="shared" si="0"/>
        <v>822935</v>
      </c>
      <c r="F25" s="37">
        <v>1360270</v>
      </c>
    </row>
    <row r="26" spans="1:9" ht="19.5" customHeight="1" thickBot="1">
      <c r="A26" s="17" t="s">
        <v>37</v>
      </c>
      <c r="B26" s="36" t="s">
        <v>38</v>
      </c>
      <c r="C26" s="37">
        <v>0</v>
      </c>
      <c r="D26" s="37">
        <v>917</v>
      </c>
      <c r="E26" s="37">
        <f t="shared" si="0"/>
        <v>1479</v>
      </c>
      <c r="F26" s="37">
        <v>2396</v>
      </c>
    </row>
    <row r="27" spans="1:9" ht="16.5" customHeight="1" thickBot="1">
      <c r="A27" s="17" t="s">
        <v>39</v>
      </c>
      <c r="B27" s="36" t="s">
        <v>40</v>
      </c>
      <c r="C27" s="37">
        <v>0</v>
      </c>
      <c r="D27" s="37">
        <v>0</v>
      </c>
      <c r="E27" s="37"/>
      <c r="F27" s="37"/>
    </row>
    <row r="28" spans="1:9" ht="20.25" customHeight="1" thickBot="1">
      <c r="A28" s="17" t="s">
        <v>41</v>
      </c>
      <c r="B28" s="36" t="s">
        <v>42</v>
      </c>
      <c r="C28" s="37">
        <v>0</v>
      </c>
      <c r="D28" s="37">
        <v>0</v>
      </c>
      <c r="E28" s="37"/>
      <c r="F28" s="37"/>
    </row>
    <row r="29" spans="1:9" ht="32.25" thickBot="1">
      <c r="A29" s="38" t="s">
        <v>43</v>
      </c>
      <c r="B29" s="39" t="s">
        <v>44</v>
      </c>
      <c r="C29" s="40">
        <v>0</v>
      </c>
      <c r="D29" s="40">
        <v>15015</v>
      </c>
      <c r="E29" s="40">
        <f t="shared" si="0"/>
        <v>43524</v>
      </c>
      <c r="F29" s="40">
        <v>58539</v>
      </c>
    </row>
    <row r="30" spans="1:9" ht="16.5" thickBot="1">
      <c r="A30" s="17" t="s">
        <v>45</v>
      </c>
      <c r="B30" s="36" t="s">
        <v>46</v>
      </c>
      <c r="C30" s="37">
        <v>0</v>
      </c>
      <c r="D30" s="37">
        <v>0</v>
      </c>
      <c r="E30" s="40">
        <f>SUM(F30-D30)</f>
        <v>0</v>
      </c>
      <c r="F30" s="37">
        <v>0</v>
      </c>
    </row>
    <row r="31" spans="1:9" ht="16.5" thickBot="1">
      <c r="A31" s="17" t="s">
        <v>47</v>
      </c>
      <c r="B31" s="36" t="s">
        <v>48</v>
      </c>
      <c r="C31" s="37">
        <v>0</v>
      </c>
      <c r="D31" s="37">
        <v>44043</v>
      </c>
      <c r="E31" s="40">
        <f>SUM(F31-D31)</f>
        <v>13973</v>
      </c>
      <c r="F31" s="37">
        <v>58016</v>
      </c>
    </row>
    <row r="32" spans="1:9" ht="16.5" thickBot="1">
      <c r="A32" s="17" t="s">
        <v>49</v>
      </c>
      <c r="B32" s="36" t="s">
        <v>50</v>
      </c>
      <c r="C32" s="37">
        <v>0</v>
      </c>
      <c r="D32" s="37">
        <v>8261</v>
      </c>
      <c r="E32" s="41">
        <f>SUM(F32-D32)</f>
        <v>1791</v>
      </c>
      <c r="F32" s="37">
        <v>10052</v>
      </c>
    </row>
    <row r="33" spans="1:7" ht="16.5" thickBot="1">
      <c r="A33" s="42" t="s">
        <v>51</v>
      </c>
      <c r="B33" s="43">
        <v>10.02</v>
      </c>
      <c r="C33" s="44">
        <f>SUM(C34:C35)</f>
        <v>0</v>
      </c>
      <c r="D33" s="44">
        <f>SUM(D34:D35)</f>
        <v>0</v>
      </c>
      <c r="E33" s="45">
        <f>SUM(E34:E35)</f>
        <v>0</v>
      </c>
      <c r="F33" s="44">
        <f>SUM(F34:F35)</f>
        <v>0</v>
      </c>
      <c r="G33" s="44">
        <f>SUM(G34:G35)</f>
        <v>0</v>
      </c>
    </row>
    <row r="34" spans="1:7" ht="16.5" thickBot="1">
      <c r="A34" s="17" t="s">
        <v>52</v>
      </c>
      <c r="B34" s="36" t="s">
        <v>53</v>
      </c>
      <c r="C34" s="46">
        <v>0</v>
      </c>
      <c r="D34" s="37">
        <v>0</v>
      </c>
      <c r="E34" s="47">
        <f>SUM(F34-D34)</f>
        <v>0</v>
      </c>
      <c r="F34" s="37">
        <v>0</v>
      </c>
    </row>
    <row r="35" spans="1:7" ht="16.5" thickBot="1">
      <c r="A35" s="17" t="s">
        <v>54</v>
      </c>
      <c r="B35" s="36" t="s">
        <v>55</v>
      </c>
      <c r="C35" s="46">
        <v>0</v>
      </c>
      <c r="D35" s="37">
        <v>0</v>
      </c>
      <c r="E35" s="47">
        <f>SUM(F35-D35)</f>
        <v>0</v>
      </c>
      <c r="F35" s="37">
        <v>0</v>
      </c>
    </row>
    <row r="36" spans="1:7" ht="16.5" thickBot="1">
      <c r="A36" s="32" t="s">
        <v>56</v>
      </c>
      <c r="B36" s="19" t="s">
        <v>57</v>
      </c>
      <c r="C36" s="34">
        <f>SUM(C37:C42)</f>
        <v>0</v>
      </c>
      <c r="D36" s="34">
        <f>SUM(D37:D42)</f>
        <v>24718</v>
      </c>
      <c r="E36" s="34">
        <f>SUM(E37:E42)</f>
        <v>26136</v>
      </c>
      <c r="F36" s="34">
        <f>SUM(F37:F42)</f>
        <v>50854</v>
      </c>
    </row>
    <row r="37" spans="1:7" ht="16.5" hidden="1" thickBot="1">
      <c r="A37" s="17" t="s">
        <v>58</v>
      </c>
      <c r="B37" s="36" t="s">
        <v>59</v>
      </c>
      <c r="C37" s="46">
        <v>0</v>
      </c>
      <c r="D37" s="37"/>
      <c r="E37" s="37">
        <f t="shared" ref="E37:E42" si="1">SUM(F37-D37)</f>
        <v>0</v>
      </c>
      <c r="F37" s="37"/>
    </row>
    <row r="38" spans="1:7" ht="16.5" hidden="1" thickBot="1">
      <c r="A38" s="17" t="s">
        <v>60</v>
      </c>
      <c r="B38" s="36" t="s">
        <v>61</v>
      </c>
      <c r="C38" s="46">
        <v>0</v>
      </c>
      <c r="D38" s="37"/>
      <c r="E38" s="37">
        <f t="shared" si="1"/>
        <v>0</v>
      </c>
      <c r="F38" s="37"/>
    </row>
    <row r="39" spans="1:7" ht="18.75" hidden="1" customHeight="1" thickBot="1">
      <c r="A39" s="17" t="s">
        <v>62</v>
      </c>
      <c r="B39" s="36" t="s">
        <v>63</v>
      </c>
      <c r="C39" s="46">
        <v>0</v>
      </c>
      <c r="D39" s="37"/>
      <c r="E39" s="37">
        <f t="shared" si="1"/>
        <v>0</v>
      </c>
      <c r="F39" s="37"/>
    </row>
    <row r="40" spans="1:7" ht="30" hidden="1" customHeight="1" thickBot="1">
      <c r="A40" s="38" t="s">
        <v>64</v>
      </c>
      <c r="B40" s="48" t="s">
        <v>65</v>
      </c>
      <c r="C40" s="40">
        <v>0</v>
      </c>
      <c r="D40" s="40"/>
      <c r="E40" s="40">
        <f t="shared" si="1"/>
        <v>0</v>
      </c>
      <c r="F40" s="40"/>
    </row>
    <row r="41" spans="1:7" ht="15" hidden="1" customHeight="1" thickBot="1">
      <c r="A41" s="17" t="s">
        <v>66</v>
      </c>
      <c r="B41" s="36" t="s">
        <v>67</v>
      </c>
      <c r="C41" s="46">
        <v>0</v>
      </c>
      <c r="D41" s="37"/>
      <c r="E41" s="37">
        <f t="shared" si="1"/>
        <v>0</v>
      </c>
      <c r="F41" s="37"/>
    </row>
    <row r="42" spans="1:7" ht="15" customHeight="1" thickBot="1">
      <c r="A42" s="17" t="s">
        <v>68</v>
      </c>
      <c r="B42" s="36" t="s">
        <v>69</v>
      </c>
      <c r="C42" s="46">
        <v>0</v>
      </c>
      <c r="D42" s="37">
        <v>24718</v>
      </c>
      <c r="E42" s="37">
        <f t="shared" si="1"/>
        <v>26136</v>
      </c>
      <c r="F42" s="37">
        <v>50854</v>
      </c>
    </row>
    <row r="43" spans="1:7" ht="16.5" thickBot="1">
      <c r="A43" s="32" t="s">
        <v>70</v>
      </c>
      <c r="B43" s="19" t="s">
        <v>71</v>
      </c>
      <c r="C43" s="34">
        <f>SUM(C44+C54+C55+C57+C60+C61+C62+C63+C64+C65)</f>
        <v>0</v>
      </c>
      <c r="D43" s="34">
        <f>SUM(D44+D54+D55+D57+D60+D61+D62+D63+D64+D65)</f>
        <v>207999</v>
      </c>
      <c r="E43" s="34">
        <f>SUM(E44+E54+E55+E57+E60+E61+E62+E63+E64+E65)</f>
        <v>435113</v>
      </c>
      <c r="F43" s="34">
        <f>SUM(F44+F54+F55+F57+F60+F61+F62+F63+F64+F65)</f>
        <v>643112</v>
      </c>
    </row>
    <row r="44" spans="1:7" ht="16.5" thickBot="1">
      <c r="A44" s="32" t="s">
        <v>72</v>
      </c>
      <c r="B44" s="19" t="s">
        <v>73</v>
      </c>
      <c r="C44" s="34">
        <f>SUM(C45:C53)</f>
        <v>0</v>
      </c>
      <c r="D44" s="34">
        <f>SUM(D45:D53)</f>
        <v>134935</v>
      </c>
      <c r="E44" s="34">
        <f>SUM(E45:E53)</f>
        <v>185812</v>
      </c>
      <c r="F44" s="34">
        <f>SUM(F45:F53)</f>
        <v>320747</v>
      </c>
    </row>
    <row r="45" spans="1:7" ht="16.5" thickBot="1">
      <c r="A45" s="17" t="s">
        <v>74</v>
      </c>
      <c r="B45" s="36" t="s">
        <v>75</v>
      </c>
      <c r="C45" s="46">
        <v>0</v>
      </c>
      <c r="D45" s="37">
        <v>0</v>
      </c>
      <c r="E45" s="37">
        <f t="shared" ref="E45:E76" si="2">SUM(F45-D45)</f>
        <v>0</v>
      </c>
      <c r="F45" s="37">
        <v>0</v>
      </c>
    </row>
    <row r="46" spans="1:7" ht="16.5" thickBot="1">
      <c r="A46" s="17" t="s">
        <v>76</v>
      </c>
      <c r="B46" s="36" t="s">
        <v>77</v>
      </c>
      <c r="C46" s="46">
        <v>0</v>
      </c>
      <c r="D46" s="37">
        <v>0</v>
      </c>
      <c r="E46" s="37">
        <f t="shared" si="2"/>
        <v>0</v>
      </c>
      <c r="F46" s="37">
        <v>0</v>
      </c>
    </row>
    <row r="47" spans="1:7" ht="16.5" thickBot="1">
      <c r="A47" s="17" t="s">
        <v>78</v>
      </c>
      <c r="B47" s="36" t="s">
        <v>79</v>
      </c>
      <c r="C47" s="46">
        <v>0</v>
      </c>
      <c r="D47" s="37">
        <v>61508</v>
      </c>
      <c r="E47" s="37">
        <f t="shared" si="2"/>
        <v>100252</v>
      </c>
      <c r="F47" s="37">
        <v>161760</v>
      </c>
    </row>
    <row r="48" spans="1:7" ht="16.5" thickBot="1">
      <c r="A48" s="17" t="s">
        <v>80</v>
      </c>
      <c r="B48" s="36" t="s">
        <v>81</v>
      </c>
      <c r="C48" s="46">
        <v>0</v>
      </c>
      <c r="D48" s="37">
        <v>2708</v>
      </c>
      <c r="E48" s="37">
        <f t="shared" si="2"/>
        <v>1480</v>
      </c>
      <c r="F48" s="37">
        <v>4188</v>
      </c>
    </row>
    <row r="49" spans="1:6" ht="16.5" thickBot="1">
      <c r="A49" s="17" t="s">
        <v>82</v>
      </c>
      <c r="B49" s="36" t="s">
        <v>83</v>
      </c>
      <c r="C49" s="46">
        <v>0</v>
      </c>
      <c r="D49" s="37">
        <v>200</v>
      </c>
      <c r="E49" s="37">
        <f>SUM(F49-D49)</f>
        <v>0</v>
      </c>
      <c r="F49" s="37">
        <v>200</v>
      </c>
    </row>
    <row r="50" spans="1:6" ht="16.5" thickBot="1">
      <c r="A50" s="17" t="s">
        <v>84</v>
      </c>
      <c r="B50" s="36" t="s">
        <v>85</v>
      </c>
      <c r="C50" s="46">
        <v>0</v>
      </c>
      <c r="D50" s="37">
        <v>0</v>
      </c>
      <c r="E50" s="37"/>
      <c r="F50" s="37"/>
    </row>
    <row r="51" spans="1:6" ht="30.6" customHeight="1" thickBot="1">
      <c r="A51" s="38" t="s">
        <v>86</v>
      </c>
      <c r="B51" s="48" t="s">
        <v>87</v>
      </c>
      <c r="C51" s="40">
        <v>0</v>
      </c>
      <c r="D51" s="49">
        <v>21185</v>
      </c>
      <c r="E51" s="40">
        <f t="shared" si="2"/>
        <v>21616</v>
      </c>
      <c r="F51" s="49">
        <v>42801</v>
      </c>
    </row>
    <row r="52" spans="1:6" ht="18.75" customHeight="1" thickBot="1">
      <c r="A52" s="38" t="s">
        <v>88</v>
      </c>
      <c r="B52" s="39" t="s">
        <v>89</v>
      </c>
      <c r="C52" s="50">
        <v>0</v>
      </c>
      <c r="D52" s="40">
        <v>8400</v>
      </c>
      <c r="E52" s="40">
        <f t="shared" si="2"/>
        <v>13560</v>
      </c>
      <c r="F52" s="40">
        <v>21960</v>
      </c>
    </row>
    <row r="53" spans="1:6" ht="15.75" customHeight="1" thickBot="1">
      <c r="A53" s="17" t="s">
        <v>90</v>
      </c>
      <c r="B53" s="36" t="s">
        <v>91</v>
      </c>
      <c r="C53" s="46">
        <v>0</v>
      </c>
      <c r="D53" s="37">
        <v>40934</v>
      </c>
      <c r="E53" s="37">
        <f>SUM(F53-D53)</f>
        <v>48904</v>
      </c>
      <c r="F53" s="37">
        <v>89838</v>
      </c>
    </row>
    <row r="54" spans="1:6" s="54" customFormat="1" ht="15.95" customHeight="1" thickBot="1">
      <c r="A54" s="51" t="s">
        <v>92</v>
      </c>
      <c r="B54" s="52" t="s">
        <v>93</v>
      </c>
      <c r="C54" s="53">
        <v>0</v>
      </c>
      <c r="D54" s="53">
        <v>22720</v>
      </c>
      <c r="E54" s="53">
        <f t="shared" si="2"/>
        <v>68199</v>
      </c>
      <c r="F54" s="53">
        <v>90919</v>
      </c>
    </row>
    <row r="55" spans="1:6" ht="16.5" thickBot="1">
      <c r="A55" s="51" t="s">
        <v>94</v>
      </c>
      <c r="B55" s="52" t="s">
        <v>95</v>
      </c>
      <c r="C55" s="53">
        <f>C56</f>
        <v>0</v>
      </c>
      <c r="D55" s="53">
        <f>SUM(D56)</f>
        <v>0</v>
      </c>
      <c r="E55" s="53">
        <f t="shared" si="2"/>
        <v>0</v>
      </c>
      <c r="F55" s="53">
        <f>SUM(F56)</f>
        <v>0</v>
      </c>
    </row>
    <row r="56" spans="1:6" ht="16.5" thickBot="1">
      <c r="A56" s="17" t="s">
        <v>96</v>
      </c>
      <c r="B56" s="36" t="s">
        <v>97</v>
      </c>
      <c r="C56" s="46">
        <v>0</v>
      </c>
      <c r="D56" s="46">
        <v>0</v>
      </c>
      <c r="E56" s="46">
        <f t="shared" si="2"/>
        <v>0</v>
      </c>
      <c r="F56" s="46">
        <v>0</v>
      </c>
    </row>
    <row r="57" spans="1:6" ht="18" customHeight="1" thickBot="1">
      <c r="A57" s="32" t="s">
        <v>98</v>
      </c>
      <c r="B57" s="19" t="s">
        <v>99</v>
      </c>
      <c r="C57" s="20">
        <f>SUM(C58+C59)</f>
        <v>0</v>
      </c>
      <c r="D57" s="20">
        <f>SUM(D58:D59)</f>
        <v>140</v>
      </c>
      <c r="E57" s="20">
        <f t="shared" si="2"/>
        <v>140</v>
      </c>
      <c r="F57" s="20">
        <f>SUM(F58:F59)</f>
        <v>280</v>
      </c>
    </row>
    <row r="58" spans="1:6" ht="18.75" customHeight="1" thickBot="1">
      <c r="A58" s="17" t="s">
        <v>100</v>
      </c>
      <c r="B58" s="36" t="s">
        <v>101</v>
      </c>
      <c r="C58" s="46">
        <v>0</v>
      </c>
      <c r="D58" s="46">
        <v>140</v>
      </c>
      <c r="E58" s="46">
        <f t="shared" si="2"/>
        <v>140</v>
      </c>
      <c r="F58" s="46">
        <v>280</v>
      </c>
    </row>
    <row r="59" spans="1:6" ht="16.5" thickBot="1">
      <c r="A59" s="17" t="s">
        <v>102</v>
      </c>
      <c r="B59" s="36" t="s">
        <v>103</v>
      </c>
      <c r="C59" s="46">
        <v>0</v>
      </c>
      <c r="D59" s="46">
        <v>0</v>
      </c>
      <c r="E59" s="46">
        <f>SUM(F59-D59)</f>
        <v>0</v>
      </c>
      <c r="F59" s="46">
        <v>0</v>
      </c>
    </row>
    <row r="60" spans="1:6" ht="16.5" thickBot="1">
      <c r="A60" s="32" t="s">
        <v>104</v>
      </c>
      <c r="B60" s="19" t="s">
        <v>105</v>
      </c>
      <c r="C60" s="20">
        <v>0</v>
      </c>
      <c r="D60" s="20">
        <v>39006</v>
      </c>
      <c r="E60" s="20">
        <f>SUM(F60-D60)</f>
        <v>173393</v>
      </c>
      <c r="F60" s="20">
        <v>212399</v>
      </c>
    </row>
    <row r="61" spans="1:6" ht="16.5" thickBot="1">
      <c r="A61" s="32" t="s">
        <v>106</v>
      </c>
      <c r="B61" s="19" t="s">
        <v>107</v>
      </c>
      <c r="C61" s="20"/>
      <c r="D61" s="34">
        <v>0</v>
      </c>
      <c r="E61" s="20">
        <f>SUM(F61-D61)</f>
        <v>0</v>
      </c>
      <c r="F61" s="34">
        <v>0</v>
      </c>
    </row>
    <row r="62" spans="1:6" ht="16.5" thickBot="1">
      <c r="A62" s="32" t="s">
        <v>108</v>
      </c>
      <c r="B62" s="19" t="s">
        <v>109</v>
      </c>
      <c r="C62" s="20">
        <v>0</v>
      </c>
      <c r="D62" s="34">
        <v>0</v>
      </c>
      <c r="E62" s="20">
        <f t="shared" si="2"/>
        <v>398</v>
      </c>
      <c r="F62" s="34">
        <v>398</v>
      </c>
    </row>
    <row r="63" spans="1:6" ht="16.5" thickBot="1">
      <c r="A63" s="32" t="s">
        <v>110</v>
      </c>
      <c r="B63" s="19" t="s">
        <v>111</v>
      </c>
      <c r="C63" s="20">
        <v>0</v>
      </c>
      <c r="D63" s="34">
        <v>2800</v>
      </c>
      <c r="E63" s="20">
        <f t="shared" si="2"/>
        <v>4207</v>
      </c>
      <c r="F63" s="34">
        <v>7007</v>
      </c>
    </row>
    <row r="64" spans="1:6" ht="32.25" thickBot="1">
      <c r="A64" s="32" t="s">
        <v>112</v>
      </c>
      <c r="B64" s="19">
        <v>20.25</v>
      </c>
      <c r="C64" s="20">
        <v>0</v>
      </c>
      <c r="D64" s="20">
        <v>0</v>
      </c>
      <c r="E64" s="20">
        <f t="shared" si="2"/>
        <v>0</v>
      </c>
      <c r="F64" s="20">
        <v>0</v>
      </c>
    </row>
    <row r="65" spans="1:9" ht="16.5" thickBot="1">
      <c r="A65" s="32" t="s">
        <v>113</v>
      </c>
      <c r="B65" s="19" t="s">
        <v>114</v>
      </c>
      <c r="C65" s="20">
        <f>SUM(C66+C67)</f>
        <v>0</v>
      </c>
      <c r="D65" s="20">
        <f>SUM(D66:D67)</f>
        <v>8398</v>
      </c>
      <c r="E65" s="20">
        <f t="shared" si="2"/>
        <v>2964</v>
      </c>
      <c r="F65" s="20">
        <f>SUM(F66:F67)</f>
        <v>11362</v>
      </c>
    </row>
    <row r="66" spans="1:9" ht="16.5" thickBot="1">
      <c r="A66" s="17" t="s">
        <v>115</v>
      </c>
      <c r="B66" s="36" t="s">
        <v>116</v>
      </c>
      <c r="C66" s="46">
        <v>0</v>
      </c>
      <c r="D66" s="46">
        <v>0</v>
      </c>
      <c r="E66" s="46">
        <f>SUM(F66-D66)</f>
        <v>0</v>
      </c>
      <c r="F66" s="46">
        <v>0</v>
      </c>
    </row>
    <row r="67" spans="1:9" ht="16.5" thickBot="1">
      <c r="A67" s="17" t="s">
        <v>117</v>
      </c>
      <c r="B67" s="36" t="s">
        <v>118</v>
      </c>
      <c r="C67" s="46">
        <v>0</v>
      </c>
      <c r="D67" s="46">
        <v>8398</v>
      </c>
      <c r="E67" s="46">
        <f t="shared" si="2"/>
        <v>2964</v>
      </c>
      <c r="F67" s="46">
        <f>4349+512+6501</f>
        <v>11362</v>
      </c>
      <c r="I67" s="55">
        <f>46907.67+515+263480+345435.33+3741+200+100</f>
        <v>660379</v>
      </c>
    </row>
    <row r="68" spans="1:9" s="1" customFormat="1" ht="16.5" thickBot="1">
      <c r="A68" s="32" t="s">
        <v>119</v>
      </c>
      <c r="B68" s="19">
        <v>59</v>
      </c>
      <c r="C68" s="20">
        <f>C69</f>
        <v>0</v>
      </c>
      <c r="D68" s="20">
        <f>D69</f>
        <v>6517</v>
      </c>
      <c r="E68" s="20">
        <f>E69</f>
        <v>7238</v>
      </c>
      <c r="F68" s="20">
        <f>F69</f>
        <v>13755</v>
      </c>
    </row>
    <row r="69" spans="1:9" ht="32.25" thickBot="1">
      <c r="A69" s="17" t="s">
        <v>120</v>
      </c>
      <c r="B69" s="36" t="s">
        <v>121</v>
      </c>
      <c r="C69" s="46">
        <v>0</v>
      </c>
      <c r="D69" s="46">
        <v>6517</v>
      </c>
      <c r="E69" s="46">
        <f t="shared" si="2"/>
        <v>7238</v>
      </c>
      <c r="F69" s="46">
        <v>13755</v>
      </c>
    </row>
    <row r="70" spans="1:9" s="1" customFormat="1" ht="63.75" thickBot="1">
      <c r="A70" s="42" t="s">
        <v>122</v>
      </c>
      <c r="B70" s="43">
        <v>84</v>
      </c>
      <c r="C70" s="20"/>
      <c r="D70" s="20">
        <f>D71</f>
        <v>-2368</v>
      </c>
      <c r="E70" s="20">
        <f t="shared" ref="E70:F72" si="3">E71</f>
        <v>0</v>
      </c>
      <c r="F70" s="20">
        <f t="shared" si="3"/>
        <v>-2368</v>
      </c>
    </row>
    <row r="71" spans="1:9" s="1" customFormat="1" ht="79.5" thickBot="1">
      <c r="A71" s="32" t="s">
        <v>123</v>
      </c>
      <c r="B71" s="19">
        <v>85</v>
      </c>
      <c r="C71" s="20"/>
      <c r="D71" s="20">
        <f>D72</f>
        <v>-2368</v>
      </c>
      <c r="E71" s="20">
        <f t="shared" si="3"/>
        <v>0</v>
      </c>
      <c r="F71" s="20">
        <f t="shared" si="3"/>
        <v>-2368</v>
      </c>
    </row>
    <row r="72" spans="1:9" s="1" customFormat="1" ht="48" thickBot="1">
      <c r="A72" s="32" t="s">
        <v>124</v>
      </c>
      <c r="B72" s="19">
        <v>85.01</v>
      </c>
      <c r="C72" s="20"/>
      <c r="D72" s="20">
        <f>D73</f>
        <v>-2368</v>
      </c>
      <c r="E72" s="20">
        <f t="shared" si="3"/>
        <v>0</v>
      </c>
      <c r="F72" s="20">
        <f t="shared" si="3"/>
        <v>-2368</v>
      </c>
    </row>
    <row r="73" spans="1:9" ht="63.75" thickBot="1">
      <c r="A73" s="17" t="s">
        <v>125</v>
      </c>
      <c r="B73" s="36" t="s">
        <v>126</v>
      </c>
      <c r="C73" s="46"/>
      <c r="D73" s="46">
        <v>-2368</v>
      </c>
      <c r="E73" s="46">
        <f t="shared" si="2"/>
        <v>0</v>
      </c>
      <c r="F73" s="46">
        <v>-2368</v>
      </c>
    </row>
    <row r="74" spans="1:9" ht="16.5" thickBot="1">
      <c r="A74" s="32" t="s">
        <v>127</v>
      </c>
      <c r="B74" s="19" t="s">
        <v>128</v>
      </c>
      <c r="C74" s="20">
        <f>C75</f>
        <v>0</v>
      </c>
      <c r="D74" s="20">
        <f>SUM(D75)</f>
        <v>0</v>
      </c>
      <c r="E74" s="20">
        <f t="shared" si="2"/>
        <v>11000</v>
      </c>
      <c r="F74" s="20">
        <f>SUM(F75)</f>
        <v>11000</v>
      </c>
    </row>
    <row r="75" spans="1:9" ht="16.5" thickBot="1">
      <c r="A75" s="32" t="s">
        <v>129</v>
      </c>
      <c r="B75" s="19" t="s">
        <v>130</v>
      </c>
      <c r="C75" s="20">
        <f>C76</f>
        <v>0</v>
      </c>
      <c r="D75" s="20">
        <f>SUM(D76)</f>
        <v>0</v>
      </c>
      <c r="E75" s="20">
        <f t="shared" si="2"/>
        <v>11000</v>
      </c>
      <c r="F75" s="20">
        <f>SUM(F76)</f>
        <v>11000</v>
      </c>
    </row>
    <row r="76" spans="1:9" ht="16.5" thickBot="1">
      <c r="A76" s="32" t="s">
        <v>131</v>
      </c>
      <c r="B76" s="19" t="s">
        <v>132</v>
      </c>
      <c r="C76" s="20">
        <f>SUM(C77:C81)</f>
        <v>0</v>
      </c>
      <c r="D76" s="20">
        <f>SUM(D77:D81)</f>
        <v>0</v>
      </c>
      <c r="E76" s="20">
        <f t="shared" si="2"/>
        <v>11000</v>
      </c>
      <c r="F76" s="20">
        <f>SUM(F77:F81)</f>
        <v>11000</v>
      </c>
    </row>
    <row r="77" spans="1:9" ht="16.5" thickBot="1">
      <c r="A77" s="17" t="s">
        <v>133</v>
      </c>
      <c r="B77" s="36" t="s">
        <v>134</v>
      </c>
      <c r="C77" s="46">
        <v>0</v>
      </c>
      <c r="D77" s="46"/>
      <c r="E77" s="46">
        <f>SUM(F77-D77)</f>
        <v>0</v>
      </c>
      <c r="F77" s="46"/>
    </row>
    <row r="78" spans="1:9" ht="31.5" customHeight="1" thickBot="1">
      <c r="A78" s="17" t="s">
        <v>135</v>
      </c>
      <c r="B78" s="56" t="s">
        <v>136</v>
      </c>
      <c r="C78" s="37">
        <v>0</v>
      </c>
      <c r="D78" s="37"/>
      <c r="E78" s="37">
        <f>SUM(F78-D78)</f>
        <v>11000</v>
      </c>
      <c r="F78" s="37">
        <v>11000</v>
      </c>
    </row>
    <row r="79" spans="1:9" ht="32.25" thickBot="1">
      <c r="A79" s="24" t="s">
        <v>137</v>
      </c>
      <c r="B79" s="57" t="s">
        <v>138</v>
      </c>
      <c r="C79" s="41">
        <v>0</v>
      </c>
      <c r="D79" s="58"/>
      <c r="E79" s="59"/>
      <c r="F79" s="58"/>
    </row>
    <row r="80" spans="1:9" ht="21" customHeight="1" thickBot="1">
      <c r="A80" s="38" t="s">
        <v>139</v>
      </c>
      <c r="B80" s="60" t="s">
        <v>140</v>
      </c>
      <c r="C80" s="61">
        <v>0</v>
      </c>
      <c r="D80" s="61">
        <v>0</v>
      </c>
      <c r="E80" s="61">
        <f>SUM(F80-D80)</f>
        <v>0</v>
      </c>
      <c r="F80" s="61">
        <v>0</v>
      </c>
    </row>
    <row r="81" spans="1:7" ht="32.25" thickBot="1">
      <c r="A81" s="17" t="s">
        <v>141</v>
      </c>
      <c r="B81" s="36">
        <v>71.03</v>
      </c>
      <c r="C81" s="46">
        <v>0</v>
      </c>
      <c r="D81" s="46"/>
      <c r="E81" s="46"/>
      <c r="F81" s="46"/>
    </row>
    <row r="82" spans="1:7" ht="16.5" thickBot="1">
      <c r="A82" s="17"/>
      <c r="B82" s="56"/>
      <c r="C82" s="56"/>
      <c r="D82" s="37"/>
      <c r="E82" s="37"/>
      <c r="F82" s="37"/>
    </row>
    <row r="83" spans="1:7" ht="16.5" thickBot="1">
      <c r="A83" s="32" t="s">
        <v>142</v>
      </c>
      <c r="B83" s="36"/>
      <c r="C83" s="20"/>
      <c r="D83" s="20">
        <f>SUM(D13-D20)</f>
        <v>449563</v>
      </c>
      <c r="E83" s="20">
        <f>SUM(E13-E20)</f>
        <v>-267189</v>
      </c>
      <c r="F83" s="20">
        <f>SUM(F13-F20)</f>
        <v>180006</v>
      </c>
      <c r="G83" s="62"/>
    </row>
    <row r="84" spans="1:7" ht="16.5" thickBot="1">
      <c r="A84" s="17" t="s">
        <v>21</v>
      </c>
      <c r="B84" s="36"/>
      <c r="C84" s="36"/>
      <c r="D84" s="46"/>
      <c r="E84" s="46"/>
      <c r="F84" s="46"/>
    </row>
    <row r="85" spans="1:7" ht="16.5" thickBot="1">
      <c r="A85" s="17" t="s">
        <v>143</v>
      </c>
      <c r="B85" s="36"/>
      <c r="C85" s="36"/>
      <c r="D85" s="46">
        <f>SUM(D17-D23)</f>
        <v>446711</v>
      </c>
      <c r="E85" s="46">
        <f>SUM(E17-E23)</f>
        <v>-268838</v>
      </c>
      <c r="F85" s="46">
        <f>SUM(F17-F23)</f>
        <v>177873</v>
      </c>
    </row>
    <row r="86" spans="1:7" ht="16.5" thickBot="1">
      <c r="A86" s="17" t="s">
        <v>144</v>
      </c>
      <c r="B86" s="36"/>
      <c r="C86" s="36"/>
      <c r="D86" s="46">
        <f>SUM(D18-D43)</f>
        <v>7001</v>
      </c>
      <c r="E86" s="46">
        <f>SUM(E18-E43)</f>
        <v>8887</v>
      </c>
      <c r="F86" s="46">
        <f>SUM(F18-F43)</f>
        <v>15888</v>
      </c>
    </row>
    <row r="87" spans="1:7" ht="16.5" thickBot="1">
      <c r="A87" s="17" t="s">
        <v>145</v>
      </c>
      <c r="B87" s="36"/>
      <c r="C87" s="36"/>
      <c r="D87" s="20"/>
      <c r="E87" s="20"/>
      <c r="F87" s="46"/>
    </row>
    <row r="88" spans="1:7" ht="16.5" thickBot="1">
      <c r="A88" s="17" t="s">
        <v>146</v>
      </c>
      <c r="B88" s="36"/>
      <c r="C88" s="36"/>
      <c r="D88" s="46">
        <f>SUM(D19-D74)</f>
        <v>0</v>
      </c>
      <c r="E88" s="46">
        <f>SUM(F88-D88)</f>
        <v>0</v>
      </c>
      <c r="F88" s="46">
        <f>SUM(F19-F74)</f>
        <v>0</v>
      </c>
    </row>
    <row r="89" spans="1:7" ht="15.75">
      <c r="A89" s="63"/>
    </row>
    <row r="92" spans="1:7">
      <c r="A92" s="64" t="s">
        <v>147</v>
      </c>
      <c r="E92" s="64" t="s">
        <v>148</v>
      </c>
    </row>
    <row r="94" spans="1:7">
      <c r="A94" s="1" t="s">
        <v>149</v>
      </c>
      <c r="E94" s="65" t="s">
        <v>150</v>
      </c>
    </row>
  </sheetData>
  <mergeCells count="17">
    <mergeCell ref="A8:A9"/>
    <mergeCell ref="B8:B9"/>
    <mergeCell ref="D8:D9"/>
    <mergeCell ref="E8:E9"/>
    <mergeCell ref="F8:F9"/>
    <mergeCell ref="A10:A11"/>
    <mergeCell ref="B10:B11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94"/>
  <sheetViews>
    <sheetView topLeftCell="A9" zoomScaleNormal="100" workbookViewId="0">
      <selection activeCell="E20" sqref="E20:E21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153</v>
      </c>
      <c r="C6" s="6"/>
      <c r="D6" s="4"/>
    </row>
    <row r="7" spans="1:9" ht="14.25" hidden="1" customHeight="1">
      <c r="A7" s="7" t="s">
        <v>6</v>
      </c>
    </row>
    <row r="8" spans="1:9" ht="15.75" hidden="1" customHeight="1">
      <c r="A8" s="66"/>
      <c r="B8" s="66"/>
      <c r="C8" s="8"/>
      <c r="D8" s="66"/>
      <c r="E8" s="68"/>
      <c r="F8" s="70" t="s">
        <v>7</v>
      </c>
    </row>
    <row r="9" spans="1:9" ht="21" customHeight="1" thickBot="1">
      <c r="A9" s="67"/>
      <c r="B9" s="67"/>
      <c r="C9" s="9"/>
      <c r="D9" s="67"/>
      <c r="E9" s="69"/>
      <c r="F9" s="71"/>
    </row>
    <row r="10" spans="1:9" ht="18" customHeight="1">
      <c r="A10" s="72" t="s">
        <v>8</v>
      </c>
      <c r="B10" s="72" t="s">
        <v>9</v>
      </c>
      <c r="C10" s="10" t="s">
        <v>10</v>
      </c>
      <c r="D10" s="10" t="s">
        <v>11</v>
      </c>
      <c r="E10" s="10" t="s">
        <v>11</v>
      </c>
      <c r="F10" s="10" t="s">
        <v>12</v>
      </c>
      <c r="I10" s="11"/>
    </row>
    <row r="11" spans="1:9" ht="14.25" customHeight="1" thickBot="1">
      <c r="A11" s="73"/>
      <c r="B11" s="73"/>
      <c r="C11" s="12" t="s">
        <v>13</v>
      </c>
      <c r="D11" s="12" t="s">
        <v>14</v>
      </c>
      <c r="E11" s="12" t="s">
        <v>15</v>
      </c>
      <c r="F11" s="12" t="s">
        <v>16</v>
      </c>
    </row>
    <row r="12" spans="1:9" ht="16.5" thickBot="1">
      <c r="A12" s="13" t="s">
        <v>17</v>
      </c>
      <c r="B12" s="14" t="s">
        <v>18</v>
      </c>
      <c r="C12" s="14">
        <v>1</v>
      </c>
      <c r="D12" s="14">
        <v>2</v>
      </c>
      <c r="E12" s="14">
        <v>3</v>
      </c>
      <c r="F12" s="14" t="s">
        <v>19</v>
      </c>
    </row>
    <row r="13" spans="1:9" ht="15" customHeight="1">
      <c r="A13" s="15" t="s">
        <v>20</v>
      </c>
      <c r="B13" s="74"/>
      <c r="C13" s="76"/>
      <c r="D13" s="76">
        <f>SUM(D17:D19)</f>
        <v>2388000</v>
      </c>
      <c r="E13" s="76">
        <f>SUM(F13-D13)</f>
        <v>932000</v>
      </c>
      <c r="F13" s="76">
        <f>SUM(F17:F19)</f>
        <v>3320000</v>
      </c>
      <c r="H13" s="16"/>
    </row>
    <row r="14" spans="1:9" ht="16.5" hidden="1" customHeight="1">
      <c r="A14" s="17" t="s">
        <v>21</v>
      </c>
      <c r="B14" s="75"/>
      <c r="C14" s="77"/>
      <c r="D14" s="77"/>
      <c r="E14" s="78"/>
      <c r="F14" s="77"/>
    </row>
    <row r="15" spans="1:9" ht="14.45" customHeight="1" thickBot="1">
      <c r="A15" s="17" t="s">
        <v>21</v>
      </c>
      <c r="B15" s="19"/>
      <c r="C15" s="19"/>
      <c r="D15" s="20"/>
      <c r="E15" s="18"/>
      <c r="F15" s="20"/>
    </row>
    <row r="16" spans="1:9" ht="16.5" customHeight="1" thickBot="1">
      <c r="A16" s="17" t="s">
        <v>22</v>
      </c>
      <c r="B16" s="19"/>
      <c r="C16" s="19"/>
      <c r="D16" s="20"/>
      <c r="E16" s="20"/>
      <c r="F16" s="20"/>
    </row>
    <row r="17" spans="1:9" ht="18" customHeight="1" thickBot="1">
      <c r="A17" s="21" t="s">
        <v>23</v>
      </c>
      <c r="B17" s="22" t="s">
        <v>24</v>
      </c>
      <c r="C17" s="23">
        <f>C23</f>
        <v>0</v>
      </c>
      <c r="D17" s="23">
        <v>1718000</v>
      </c>
      <c r="E17" s="23">
        <f>SUM(F17-D17)</f>
        <v>721000</v>
      </c>
      <c r="F17" s="23">
        <v>2439000</v>
      </c>
    </row>
    <row r="18" spans="1:9" ht="16.5" thickBot="1">
      <c r="A18" s="24" t="s">
        <v>25</v>
      </c>
      <c r="B18" s="25" t="s">
        <v>26</v>
      </c>
      <c r="C18" s="26">
        <f>C43+C68</f>
        <v>0</v>
      </c>
      <c r="D18" s="27">
        <v>659000</v>
      </c>
      <c r="E18" s="28">
        <f>SUM(F18-D18)</f>
        <v>211000</v>
      </c>
      <c r="F18" s="27">
        <f>645000+14000+7000+204000</f>
        <v>870000</v>
      </c>
    </row>
    <row r="19" spans="1:9" ht="16.5" thickBot="1">
      <c r="A19" s="17"/>
      <c r="B19" s="25" t="s">
        <v>27</v>
      </c>
      <c r="C19" s="26">
        <f>C74</f>
        <v>0</v>
      </c>
      <c r="D19" s="29">
        <v>11000</v>
      </c>
      <c r="E19" s="30">
        <f>SUM(F19-D19)</f>
        <v>0</v>
      </c>
      <c r="F19" s="29">
        <v>11000</v>
      </c>
    </row>
    <row r="20" spans="1:9" ht="18.75">
      <c r="A20" s="31" t="s">
        <v>28</v>
      </c>
      <c r="B20" s="79"/>
      <c r="C20" s="80">
        <f>SUM(C22+C74)</f>
        <v>0</v>
      </c>
      <c r="D20" s="80">
        <f>SUM(D22+D74+D70)</f>
        <v>2205626</v>
      </c>
      <c r="E20" s="80">
        <f>SUM(E22+E74)</f>
        <v>796175</v>
      </c>
      <c r="F20" s="80">
        <f>SUM(F22+F74)</f>
        <v>3004169</v>
      </c>
    </row>
    <row r="21" spans="1:9" ht="13.5" customHeight="1" thickBot="1">
      <c r="A21" s="17" t="s">
        <v>21</v>
      </c>
      <c r="B21" s="75"/>
      <c r="C21" s="77"/>
      <c r="D21" s="77"/>
      <c r="E21" s="77"/>
      <c r="F21" s="77"/>
    </row>
    <row r="22" spans="1:9" ht="19.5" thickBot="1">
      <c r="A22" s="32" t="s">
        <v>29</v>
      </c>
      <c r="B22" s="19" t="s">
        <v>30</v>
      </c>
      <c r="C22" s="20">
        <f>SUM(C23+C43+C68)</f>
        <v>0</v>
      </c>
      <c r="D22" s="20">
        <f>SUM(D23+D43+D68)</f>
        <v>2196994</v>
      </c>
      <c r="E22" s="20">
        <f>SUM(E23+E43+E68)</f>
        <v>796175</v>
      </c>
      <c r="F22" s="20">
        <f>SUM(F23+F43+F68)</f>
        <v>2993169</v>
      </c>
    </row>
    <row r="23" spans="1:9" ht="30.6" customHeight="1" thickBot="1">
      <c r="A23" s="32" t="s">
        <v>31</v>
      </c>
      <c r="B23" s="33" t="s">
        <v>32</v>
      </c>
      <c r="C23" s="34">
        <f>SUM(C24+C33+C36)</f>
        <v>0</v>
      </c>
      <c r="D23" s="34">
        <f>SUM(D24+D36+D33)</f>
        <v>1540127</v>
      </c>
      <c r="E23" s="34">
        <f t="shared" ref="E23:E29" si="0">SUM(F23-D23)</f>
        <v>735041</v>
      </c>
      <c r="F23" s="34">
        <f>SUM(F24+F36+F33)</f>
        <v>2275168</v>
      </c>
      <c r="I23" s="35">
        <f>F23-F33</f>
        <v>2275168</v>
      </c>
    </row>
    <row r="24" spans="1:9" ht="20.25" customHeight="1" thickBot="1">
      <c r="A24" s="32" t="s">
        <v>33</v>
      </c>
      <c r="B24" s="19" t="s">
        <v>34</v>
      </c>
      <c r="C24" s="34">
        <f>SUM(C25:C32)</f>
        <v>0</v>
      </c>
      <c r="D24" s="34">
        <f>SUM(D25:D32)</f>
        <v>1489273</v>
      </c>
      <c r="E24" s="34">
        <f>SUM(F24-D24)</f>
        <v>708273</v>
      </c>
      <c r="F24" s="34">
        <f>SUM(F25:F32)</f>
        <v>2197546</v>
      </c>
    </row>
    <row r="25" spans="1:9" ht="16.5" customHeight="1" thickBot="1">
      <c r="A25" s="17" t="s">
        <v>35</v>
      </c>
      <c r="B25" s="36" t="s">
        <v>36</v>
      </c>
      <c r="C25" s="37">
        <v>0</v>
      </c>
      <c r="D25" s="37">
        <v>1360270</v>
      </c>
      <c r="E25" s="37">
        <f t="shared" si="0"/>
        <v>693338</v>
      </c>
      <c r="F25" s="37">
        <v>2053608</v>
      </c>
    </row>
    <row r="26" spans="1:9" ht="19.5" customHeight="1" thickBot="1">
      <c r="A26" s="17" t="s">
        <v>37</v>
      </c>
      <c r="B26" s="36" t="s">
        <v>38</v>
      </c>
      <c r="C26" s="37">
        <v>0</v>
      </c>
      <c r="D26" s="37">
        <v>2396</v>
      </c>
      <c r="E26" s="37">
        <f t="shared" si="0"/>
        <v>1336</v>
      </c>
      <c r="F26" s="37">
        <v>3732</v>
      </c>
    </row>
    <row r="27" spans="1:9" ht="16.5" customHeight="1" thickBot="1">
      <c r="A27" s="17" t="s">
        <v>39</v>
      </c>
      <c r="B27" s="36" t="s">
        <v>40</v>
      </c>
      <c r="C27" s="37">
        <v>0</v>
      </c>
      <c r="D27" s="37">
        <v>0</v>
      </c>
      <c r="E27" s="37"/>
      <c r="F27" s="37"/>
    </row>
    <row r="28" spans="1:9" ht="20.25" customHeight="1" thickBot="1">
      <c r="A28" s="17" t="s">
        <v>41</v>
      </c>
      <c r="B28" s="36" t="s">
        <v>42</v>
      </c>
      <c r="C28" s="37">
        <v>0</v>
      </c>
      <c r="D28" s="37">
        <v>0</v>
      </c>
      <c r="E28" s="37"/>
      <c r="F28" s="37"/>
    </row>
    <row r="29" spans="1:9" ht="32.25" thickBot="1">
      <c r="A29" s="38" t="s">
        <v>43</v>
      </c>
      <c r="B29" s="39" t="s">
        <v>44</v>
      </c>
      <c r="C29" s="40">
        <v>0</v>
      </c>
      <c r="D29" s="40">
        <v>58539</v>
      </c>
      <c r="E29" s="40">
        <f t="shared" si="0"/>
        <v>9937</v>
      </c>
      <c r="F29" s="40">
        <v>68476</v>
      </c>
    </row>
    <row r="30" spans="1:9" ht="16.5" thickBot="1">
      <c r="A30" s="17" t="s">
        <v>45</v>
      </c>
      <c r="B30" s="36" t="s">
        <v>46</v>
      </c>
      <c r="C30" s="37">
        <v>0</v>
      </c>
      <c r="D30" s="37">
        <v>0</v>
      </c>
      <c r="E30" s="40">
        <f>SUM(F30-D30)</f>
        <v>0</v>
      </c>
      <c r="F30" s="37">
        <v>0</v>
      </c>
    </row>
    <row r="31" spans="1:9" ht="16.5" thickBot="1">
      <c r="A31" s="17" t="s">
        <v>47</v>
      </c>
      <c r="B31" s="36" t="s">
        <v>48</v>
      </c>
      <c r="C31" s="37">
        <v>0</v>
      </c>
      <c r="D31" s="37">
        <v>58016</v>
      </c>
      <c r="E31" s="40">
        <f>SUM(F31-D31)</f>
        <v>0</v>
      </c>
      <c r="F31" s="37">
        <v>58016</v>
      </c>
    </row>
    <row r="32" spans="1:9" ht="16.5" thickBot="1">
      <c r="A32" s="17" t="s">
        <v>49</v>
      </c>
      <c r="B32" s="36" t="s">
        <v>50</v>
      </c>
      <c r="C32" s="37">
        <v>0</v>
      </c>
      <c r="D32" s="37">
        <v>10052</v>
      </c>
      <c r="E32" s="41">
        <f>SUM(F32-D32)</f>
        <v>3662</v>
      </c>
      <c r="F32" s="37">
        <v>13714</v>
      </c>
    </row>
    <row r="33" spans="1:7" ht="16.5" thickBot="1">
      <c r="A33" s="42" t="s">
        <v>51</v>
      </c>
      <c r="B33" s="43">
        <v>10.02</v>
      </c>
      <c r="C33" s="44">
        <f>SUM(C34:C35)</f>
        <v>0</v>
      </c>
      <c r="D33" s="44">
        <f>SUM(D34:D35)</f>
        <v>0</v>
      </c>
      <c r="E33" s="45">
        <f>SUM(E34:E35)</f>
        <v>0</v>
      </c>
      <c r="F33" s="44">
        <f>SUM(F34:F35)</f>
        <v>0</v>
      </c>
      <c r="G33" s="44">
        <f>SUM(G34:G35)</f>
        <v>0</v>
      </c>
    </row>
    <row r="34" spans="1:7" ht="16.5" thickBot="1">
      <c r="A34" s="17" t="s">
        <v>52</v>
      </c>
      <c r="B34" s="36" t="s">
        <v>53</v>
      </c>
      <c r="C34" s="46">
        <v>0</v>
      </c>
      <c r="D34" s="37">
        <v>0</v>
      </c>
      <c r="E34" s="47">
        <f>SUM(F34-D34)</f>
        <v>0</v>
      </c>
      <c r="F34" s="37">
        <v>0</v>
      </c>
    </row>
    <row r="35" spans="1:7" ht="16.5" thickBot="1">
      <c r="A35" s="17" t="s">
        <v>54</v>
      </c>
      <c r="B35" s="36" t="s">
        <v>55</v>
      </c>
      <c r="C35" s="46">
        <v>0</v>
      </c>
      <c r="D35" s="37">
        <v>0</v>
      </c>
      <c r="E35" s="47">
        <f>SUM(F35-D35)</f>
        <v>0</v>
      </c>
      <c r="F35" s="37">
        <v>0</v>
      </c>
    </row>
    <row r="36" spans="1:7" ht="16.5" thickBot="1">
      <c r="A36" s="32" t="s">
        <v>56</v>
      </c>
      <c r="B36" s="19" t="s">
        <v>57</v>
      </c>
      <c r="C36" s="34">
        <f>SUM(C37:C42)</f>
        <v>0</v>
      </c>
      <c r="D36" s="34">
        <f>SUM(D37:D42)</f>
        <v>50854</v>
      </c>
      <c r="E36" s="34">
        <f>SUM(E37:E42)</f>
        <v>26768</v>
      </c>
      <c r="F36" s="34">
        <f>SUM(F37:F42)</f>
        <v>77622</v>
      </c>
    </row>
    <row r="37" spans="1:7" ht="16.5" hidden="1" thickBot="1">
      <c r="A37" s="17" t="s">
        <v>58</v>
      </c>
      <c r="B37" s="36" t="s">
        <v>59</v>
      </c>
      <c r="C37" s="46">
        <v>0</v>
      </c>
      <c r="D37" s="37"/>
      <c r="E37" s="37">
        <f t="shared" ref="E37:E42" si="1">SUM(F37-D37)</f>
        <v>0</v>
      </c>
      <c r="F37" s="37"/>
    </row>
    <row r="38" spans="1:7" ht="16.5" hidden="1" thickBot="1">
      <c r="A38" s="17" t="s">
        <v>60</v>
      </c>
      <c r="B38" s="36" t="s">
        <v>61</v>
      </c>
      <c r="C38" s="46">
        <v>0</v>
      </c>
      <c r="D38" s="37"/>
      <c r="E38" s="37">
        <f t="shared" si="1"/>
        <v>0</v>
      </c>
      <c r="F38" s="37"/>
    </row>
    <row r="39" spans="1:7" ht="18.75" hidden="1" customHeight="1" thickBot="1">
      <c r="A39" s="17" t="s">
        <v>62</v>
      </c>
      <c r="B39" s="36" t="s">
        <v>63</v>
      </c>
      <c r="C39" s="46">
        <v>0</v>
      </c>
      <c r="D39" s="37"/>
      <c r="E39" s="37">
        <f t="shared" si="1"/>
        <v>0</v>
      </c>
      <c r="F39" s="37"/>
    </row>
    <row r="40" spans="1:7" ht="30" hidden="1" customHeight="1" thickBot="1">
      <c r="A40" s="38" t="s">
        <v>64</v>
      </c>
      <c r="B40" s="48" t="s">
        <v>65</v>
      </c>
      <c r="C40" s="40">
        <v>0</v>
      </c>
      <c r="D40" s="40"/>
      <c r="E40" s="40">
        <f t="shared" si="1"/>
        <v>0</v>
      </c>
      <c r="F40" s="40"/>
    </row>
    <row r="41" spans="1:7" ht="15" hidden="1" customHeight="1" thickBot="1">
      <c r="A41" s="17" t="s">
        <v>66</v>
      </c>
      <c r="B41" s="36" t="s">
        <v>67</v>
      </c>
      <c r="C41" s="46">
        <v>0</v>
      </c>
      <c r="D41" s="37"/>
      <c r="E41" s="37">
        <f t="shared" si="1"/>
        <v>0</v>
      </c>
      <c r="F41" s="37"/>
    </row>
    <row r="42" spans="1:7" ht="15" customHeight="1" thickBot="1">
      <c r="A42" s="17" t="s">
        <v>68</v>
      </c>
      <c r="B42" s="36" t="s">
        <v>69</v>
      </c>
      <c r="C42" s="46">
        <v>0</v>
      </c>
      <c r="D42" s="37">
        <v>50854</v>
      </c>
      <c r="E42" s="37">
        <f t="shared" si="1"/>
        <v>26768</v>
      </c>
      <c r="F42" s="37">
        <v>77622</v>
      </c>
    </row>
    <row r="43" spans="1:7" ht="16.5" thickBot="1">
      <c r="A43" s="32" t="s">
        <v>70</v>
      </c>
      <c r="B43" s="19" t="s">
        <v>71</v>
      </c>
      <c r="C43" s="34">
        <f>SUM(C44+C54+C55+C57+C60+C61+C62+C63+C64+C65)</f>
        <v>0</v>
      </c>
      <c r="D43" s="34">
        <f>SUM(D44+D54+D55+D57+D60+D61+D62+D63+D64+D65)</f>
        <v>643112</v>
      </c>
      <c r="E43" s="34">
        <f>SUM(E44+E54+E55+E57+E60+E61+E62+E63+E64+E65)</f>
        <v>53889</v>
      </c>
      <c r="F43" s="34">
        <f>SUM(F44+F54+F55+F57+F60+F61+F62+F63+F64+F65)</f>
        <v>697001</v>
      </c>
    </row>
    <row r="44" spans="1:7" ht="16.5" thickBot="1">
      <c r="A44" s="32" t="s">
        <v>72</v>
      </c>
      <c r="B44" s="19" t="s">
        <v>73</v>
      </c>
      <c r="C44" s="34">
        <f>SUM(C45:C53)</f>
        <v>0</v>
      </c>
      <c r="D44" s="34">
        <f>SUM(D45:D53)</f>
        <v>320747</v>
      </c>
      <c r="E44" s="34">
        <f>SUM(E45:E53)</f>
        <v>53085</v>
      </c>
      <c r="F44" s="34">
        <f>SUM(F45:F53)</f>
        <v>373832</v>
      </c>
    </row>
    <row r="45" spans="1:7" ht="16.5" thickBot="1">
      <c r="A45" s="17" t="s">
        <v>74</v>
      </c>
      <c r="B45" s="36" t="s">
        <v>75</v>
      </c>
      <c r="C45" s="46">
        <v>0</v>
      </c>
      <c r="D45" s="37">
        <v>0</v>
      </c>
      <c r="E45" s="37">
        <f t="shared" ref="E45:E76" si="2">SUM(F45-D45)</f>
        <v>0</v>
      </c>
      <c r="F45" s="37">
        <v>0</v>
      </c>
    </row>
    <row r="46" spans="1:7" ht="16.5" thickBot="1">
      <c r="A46" s="17" t="s">
        <v>76</v>
      </c>
      <c r="B46" s="36" t="s">
        <v>77</v>
      </c>
      <c r="C46" s="46">
        <v>0</v>
      </c>
      <c r="D46" s="37">
        <v>0</v>
      </c>
      <c r="E46" s="37">
        <f t="shared" si="2"/>
        <v>0</v>
      </c>
      <c r="F46" s="37">
        <v>0</v>
      </c>
    </row>
    <row r="47" spans="1:7" ht="16.5" thickBot="1">
      <c r="A47" s="17" t="s">
        <v>78</v>
      </c>
      <c r="B47" s="36" t="s">
        <v>79</v>
      </c>
      <c r="C47" s="46">
        <v>0</v>
      </c>
      <c r="D47" s="37">
        <v>161760</v>
      </c>
      <c r="E47" s="37">
        <f t="shared" si="2"/>
        <v>15649</v>
      </c>
      <c r="F47" s="37">
        <v>177409</v>
      </c>
    </row>
    <row r="48" spans="1:7" ht="16.5" thickBot="1">
      <c r="A48" s="17" t="s">
        <v>80</v>
      </c>
      <c r="B48" s="36" t="s">
        <v>81</v>
      </c>
      <c r="C48" s="46">
        <v>0</v>
      </c>
      <c r="D48" s="37">
        <v>4188</v>
      </c>
      <c r="E48" s="37">
        <f t="shared" si="2"/>
        <v>1024</v>
      </c>
      <c r="F48" s="37">
        <v>5212</v>
      </c>
    </row>
    <row r="49" spans="1:6" ht="16.5" thickBot="1">
      <c r="A49" s="17" t="s">
        <v>82</v>
      </c>
      <c r="B49" s="36" t="s">
        <v>83</v>
      </c>
      <c r="C49" s="46">
        <v>0</v>
      </c>
      <c r="D49" s="37">
        <v>200</v>
      </c>
      <c r="E49" s="37">
        <f>SUM(F49-D49)</f>
        <v>0</v>
      </c>
      <c r="F49" s="37">
        <v>200</v>
      </c>
    </row>
    <row r="50" spans="1:6" ht="16.5" thickBot="1">
      <c r="A50" s="17" t="s">
        <v>84</v>
      </c>
      <c r="B50" s="36" t="s">
        <v>85</v>
      </c>
      <c r="C50" s="46">
        <v>0</v>
      </c>
      <c r="D50" s="37">
        <v>0</v>
      </c>
      <c r="E50" s="37"/>
      <c r="F50" s="37"/>
    </row>
    <row r="51" spans="1:6" ht="30.6" customHeight="1" thickBot="1">
      <c r="A51" s="38" t="s">
        <v>86</v>
      </c>
      <c r="B51" s="48" t="s">
        <v>87</v>
      </c>
      <c r="C51" s="40">
        <v>0</v>
      </c>
      <c r="D51" s="49">
        <v>42801</v>
      </c>
      <c r="E51" s="40">
        <f t="shared" si="2"/>
        <v>20567</v>
      </c>
      <c r="F51" s="49">
        <v>63368</v>
      </c>
    </row>
    <row r="52" spans="1:6" ht="18.75" customHeight="1" thickBot="1">
      <c r="A52" s="38" t="s">
        <v>88</v>
      </c>
      <c r="B52" s="39" t="s">
        <v>89</v>
      </c>
      <c r="C52" s="50">
        <v>0</v>
      </c>
      <c r="D52" s="40">
        <v>21960</v>
      </c>
      <c r="E52" s="40">
        <f t="shared" si="2"/>
        <v>0</v>
      </c>
      <c r="F52" s="40">
        <v>21960</v>
      </c>
    </row>
    <row r="53" spans="1:6" ht="15.75" customHeight="1" thickBot="1">
      <c r="A53" s="17" t="s">
        <v>90</v>
      </c>
      <c r="B53" s="36" t="s">
        <v>91</v>
      </c>
      <c r="C53" s="46">
        <v>0</v>
      </c>
      <c r="D53" s="37">
        <v>89838</v>
      </c>
      <c r="E53" s="37">
        <f>SUM(F53-D53)</f>
        <v>15845</v>
      </c>
      <c r="F53" s="37">
        <v>105683</v>
      </c>
    </row>
    <row r="54" spans="1:6" s="54" customFormat="1" ht="15.95" customHeight="1" thickBot="1">
      <c r="A54" s="51" t="s">
        <v>92</v>
      </c>
      <c r="B54" s="52" t="s">
        <v>93</v>
      </c>
      <c r="C54" s="53">
        <v>0</v>
      </c>
      <c r="D54" s="53">
        <v>90919</v>
      </c>
      <c r="E54" s="53">
        <f t="shared" si="2"/>
        <v>0</v>
      </c>
      <c r="F54" s="53">
        <v>90919</v>
      </c>
    </row>
    <row r="55" spans="1:6" ht="16.5" thickBot="1">
      <c r="A55" s="51" t="s">
        <v>94</v>
      </c>
      <c r="B55" s="52" t="s">
        <v>95</v>
      </c>
      <c r="C55" s="53">
        <f>C56</f>
        <v>0</v>
      </c>
      <c r="D55" s="53">
        <f>SUM(D56)</f>
        <v>0</v>
      </c>
      <c r="E55" s="53">
        <f t="shared" si="2"/>
        <v>0</v>
      </c>
      <c r="F55" s="53">
        <f>SUM(F56)</f>
        <v>0</v>
      </c>
    </row>
    <row r="56" spans="1:6" ht="16.5" thickBot="1">
      <c r="A56" s="17" t="s">
        <v>96</v>
      </c>
      <c r="B56" s="36" t="s">
        <v>97</v>
      </c>
      <c r="C56" s="46">
        <v>0</v>
      </c>
      <c r="D56" s="46">
        <v>0</v>
      </c>
      <c r="E56" s="46">
        <f t="shared" si="2"/>
        <v>0</v>
      </c>
      <c r="F56" s="46">
        <v>0</v>
      </c>
    </row>
    <row r="57" spans="1:6" ht="18" customHeight="1" thickBot="1">
      <c r="A57" s="32" t="s">
        <v>98</v>
      </c>
      <c r="B57" s="19" t="s">
        <v>99</v>
      </c>
      <c r="C57" s="20">
        <f>SUM(C58+C59)</f>
        <v>0</v>
      </c>
      <c r="D57" s="20">
        <f>SUM(D58:D59)</f>
        <v>280</v>
      </c>
      <c r="E57" s="20">
        <f t="shared" si="2"/>
        <v>140</v>
      </c>
      <c r="F57" s="20">
        <v>420</v>
      </c>
    </row>
    <row r="58" spans="1:6" ht="18.75" customHeight="1" thickBot="1">
      <c r="A58" s="17" t="s">
        <v>100</v>
      </c>
      <c r="B58" s="36" t="s">
        <v>101</v>
      </c>
      <c r="C58" s="46">
        <v>0</v>
      </c>
      <c r="D58" s="46">
        <v>280</v>
      </c>
      <c r="E58" s="46">
        <f t="shared" si="2"/>
        <v>0</v>
      </c>
      <c r="F58" s="46">
        <v>280</v>
      </c>
    </row>
    <row r="59" spans="1:6" ht="16.5" thickBot="1">
      <c r="A59" s="17" t="s">
        <v>102</v>
      </c>
      <c r="B59" s="36" t="s">
        <v>103</v>
      </c>
      <c r="C59" s="46">
        <v>0</v>
      </c>
      <c r="D59" s="46">
        <v>0</v>
      </c>
      <c r="E59" s="46">
        <f>SUM(F59-D59)</f>
        <v>0</v>
      </c>
      <c r="F59" s="46">
        <v>0</v>
      </c>
    </row>
    <row r="60" spans="1:6" ht="16.5" thickBot="1">
      <c r="A60" s="32" t="s">
        <v>104</v>
      </c>
      <c r="B60" s="19" t="s">
        <v>105</v>
      </c>
      <c r="C60" s="20">
        <v>0</v>
      </c>
      <c r="D60" s="20">
        <v>212399</v>
      </c>
      <c r="E60" s="20">
        <f>SUM(F60-D60)</f>
        <v>0</v>
      </c>
      <c r="F60" s="20">
        <v>212399</v>
      </c>
    </row>
    <row r="61" spans="1:6" ht="16.5" thickBot="1">
      <c r="A61" s="32" t="s">
        <v>106</v>
      </c>
      <c r="B61" s="19" t="s">
        <v>107</v>
      </c>
      <c r="C61" s="20"/>
      <c r="D61" s="34">
        <v>0</v>
      </c>
      <c r="E61" s="20">
        <f>SUM(F61-D61)</f>
        <v>0</v>
      </c>
      <c r="F61" s="34">
        <v>0</v>
      </c>
    </row>
    <row r="62" spans="1:6" ht="16.5" thickBot="1">
      <c r="A62" s="32" t="s">
        <v>108</v>
      </c>
      <c r="B62" s="19" t="s">
        <v>109</v>
      </c>
      <c r="C62" s="20">
        <v>0</v>
      </c>
      <c r="D62" s="34">
        <v>398</v>
      </c>
      <c r="E62" s="20">
        <f t="shared" si="2"/>
        <v>0</v>
      </c>
      <c r="F62" s="34">
        <v>398</v>
      </c>
    </row>
    <row r="63" spans="1:6" ht="16.5" thickBot="1">
      <c r="A63" s="32" t="s">
        <v>110</v>
      </c>
      <c r="B63" s="19" t="s">
        <v>111</v>
      </c>
      <c r="C63" s="20">
        <v>0</v>
      </c>
      <c r="D63" s="34">
        <v>7007</v>
      </c>
      <c r="E63" s="20">
        <f t="shared" si="2"/>
        <v>0</v>
      </c>
      <c r="F63" s="34">
        <v>7007</v>
      </c>
    </row>
    <row r="64" spans="1:6" ht="32.25" thickBot="1">
      <c r="A64" s="32" t="s">
        <v>112</v>
      </c>
      <c r="B64" s="19">
        <v>20.25</v>
      </c>
      <c r="C64" s="20">
        <v>0</v>
      </c>
      <c r="D64" s="20">
        <v>0</v>
      </c>
      <c r="E64" s="20">
        <f t="shared" si="2"/>
        <v>0</v>
      </c>
      <c r="F64" s="20">
        <v>0</v>
      </c>
    </row>
    <row r="65" spans="1:12" ht="16.5" thickBot="1">
      <c r="A65" s="32" t="s">
        <v>113</v>
      </c>
      <c r="B65" s="19" t="s">
        <v>114</v>
      </c>
      <c r="C65" s="20">
        <f>SUM(C66+C67)</f>
        <v>0</v>
      </c>
      <c r="D65" s="20">
        <f>SUM(D66:D67)</f>
        <v>11362</v>
      </c>
      <c r="E65" s="20">
        <f t="shared" si="2"/>
        <v>664</v>
      </c>
      <c r="F65" s="20">
        <f>SUM(F66:F67)</f>
        <v>12026</v>
      </c>
    </row>
    <row r="66" spans="1:12" ht="16.5" thickBot="1">
      <c r="A66" s="17" t="s">
        <v>115</v>
      </c>
      <c r="B66" s="36" t="s">
        <v>116</v>
      </c>
      <c r="C66" s="46">
        <v>0</v>
      </c>
      <c r="D66" s="46">
        <v>0</v>
      </c>
      <c r="E66" s="46">
        <f>SUM(F66-D66)</f>
        <v>0</v>
      </c>
      <c r="F66" s="46">
        <v>0</v>
      </c>
    </row>
    <row r="67" spans="1:12" ht="16.5" thickBot="1">
      <c r="A67" s="17" t="s">
        <v>117</v>
      </c>
      <c r="B67" s="36" t="s">
        <v>118</v>
      </c>
      <c r="C67" s="46">
        <v>0</v>
      </c>
      <c r="D67" s="46">
        <v>11362</v>
      </c>
      <c r="E67" s="46">
        <f t="shared" si="2"/>
        <v>664</v>
      </c>
      <c r="F67" s="46">
        <f>4703+512+6561+250</f>
        <v>12026</v>
      </c>
      <c r="I67" s="55">
        <f>46907.67+515+263480+345435.33+3741+200+100</f>
        <v>660379</v>
      </c>
    </row>
    <row r="68" spans="1:12" s="1" customFormat="1" ht="16.5" thickBot="1">
      <c r="A68" s="32" t="s">
        <v>119</v>
      </c>
      <c r="B68" s="19">
        <v>59</v>
      </c>
      <c r="C68" s="20">
        <f>C69</f>
        <v>0</v>
      </c>
      <c r="D68" s="20">
        <f>D69</f>
        <v>13755</v>
      </c>
      <c r="E68" s="20">
        <f>E69</f>
        <v>7245</v>
      </c>
      <c r="F68" s="20">
        <f>F69</f>
        <v>21000</v>
      </c>
    </row>
    <row r="69" spans="1:12" ht="32.25" thickBot="1">
      <c r="A69" s="17" t="s">
        <v>120</v>
      </c>
      <c r="B69" s="36" t="s">
        <v>121</v>
      </c>
      <c r="C69" s="46">
        <v>0</v>
      </c>
      <c r="D69" s="46">
        <v>13755</v>
      </c>
      <c r="E69" s="46">
        <f t="shared" si="2"/>
        <v>7245</v>
      </c>
      <c r="F69" s="46">
        <v>21000</v>
      </c>
    </row>
    <row r="70" spans="1:12" s="1" customFormat="1" ht="63.75" thickBot="1">
      <c r="A70" s="42" t="s">
        <v>122</v>
      </c>
      <c r="B70" s="43">
        <v>84</v>
      </c>
      <c r="C70" s="20"/>
      <c r="D70" s="20">
        <f>D71</f>
        <v>-2368</v>
      </c>
      <c r="E70" s="20">
        <f t="shared" ref="E70:F72" si="3">E71</f>
        <v>0</v>
      </c>
      <c r="F70" s="20">
        <f t="shared" si="3"/>
        <v>-2368</v>
      </c>
    </row>
    <row r="71" spans="1:12" s="1" customFormat="1" ht="79.5" thickBot="1">
      <c r="A71" s="32" t="s">
        <v>123</v>
      </c>
      <c r="B71" s="19">
        <v>85</v>
      </c>
      <c r="C71" s="20"/>
      <c r="D71" s="20">
        <f>D72</f>
        <v>-2368</v>
      </c>
      <c r="E71" s="20">
        <f t="shared" si="3"/>
        <v>0</v>
      </c>
      <c r="F71" s="20">
        <f t="shared" si="3"/>
        <v>-2368</v>
      </c>
    </row>
    <row r="72" spans="1:12" s="1" customFormat="1" ht="48" thickBot="1">
      <c r="A72" s="32" t="s">
        <v>124</v>
      </c>
      <c r="B72" s="19">
        <v>85.01</v>
      </c>
      <c r="C72" s="20"/>
      <c r="D72" s="20">
        <f>D73</f>
        <v>-2368</v>
      </c>
      <c r="E72" s="20">
        <f t="shared" si="3"/>
        <v>0</v>
      </c>
      <c r="F72" s="20">
        <f t="shared" si="3"/>
        <v>-2368</v>
      </c>
    </row>
    <row r="73" spans="1:12" ht="63.75" thickBot="1">
      <c r="A73" s="17" t="s">
        <v>125</v>
      </c>
      <c r="B73" s="36" t="s">
        <v>126</v>
      </c>
      <c r="C73" s="46"/>
      <c r="D73" s="46">
        <v>-2368</v>
      </c>
      <c r="E73" s="46">
        <f t="shared" si="2"/>
        <v>0</v>
      </c>
      <c r="F73" s="46">
        <v>-2368</v>
      </c>
    </row>
    <row r="74" spans="1:12" ht="16.5" thickBot="1">
      <c r="A74" s="32" t="s">
        <v>127</v>
      </c>
      <c r="B74" s="19" t="s">
        <v>128</v>
      </c>
      <c r="C74" s="20">
        <f>C75</f>
        <v>0</v>
      </c>
      <c r="D74" s="20">
        <f>SUM(D75)</f>
        <v>11000</v>
      </c>
      <c r="E74" s="20">
        <f t="shared" si="2"/>
        <v>0</v>
      </c>
      <c r="F74" s="20">
        <f>SUM(F75)</f>
        <v>11000</v>
      </c>
    </row>
    <row r="75" spans="1:12" ht="16.5" thickBot="1">
      <c r="A75" s="32" t="s">
        <v>129</v>
      </c>
      <c r="B75" s="19" t="s">
        <v>130</v>
      </c>
      <c r="C75" s="20">
        <f>C76</f>
        <v>0</v>
      </c>
      <c r="D75" s="20">
        <f>SUM(D76)</f>
        <v>11000</v>
      </c>
      <c r="E75" s="20">
        <f t="shared" si="2"/>
        <v>0</v>
      </c>
      <c r="F75" s="20">
        <f>SUM(F76)</f>
        <v>11000</v>
      </c>
    </row>
    <row r="76" spans="1:12" ht="16.5" thickBot="1">
      <c r="A76" s="32" t="s">
        <v>131</v>
      </c>
      <c r="B76" s="19" t="s">
        <v>132</v>
      </c>
      <c r="C76" s="20">
        <f>SUM(C77:C81)</f>
        <v>0</v>
      </c>
      <c r="D76" s="20">
        <f>SUM(D77:D81)</f>
        <v>11000</v>
      </c>
      <c r="E76" s="20">
        <f t="shared" si="2"/>
        <v>0</v>
      </c>
      <c r="F76" s="20">
        <f>SUM(F77:F81)</f>
        <v>11000</v>
      </c>
    </row>
    <row r="77" spans="1:12" ht="16.5" thickBot="1">
      <c r="A77" s="17" t="s">
        <v>133</v>
      </c>
      <c r="B77" s="36" t="s">
        <v>134</v>
      </c>
      <c r="C77" s="46">
        <v>0</v>
      </c>
      <c r="D77" s="46"/>
      <c r="E77" s="46">
        <f>SUM(F77-D77)</f>
        <v>0</v>
      </c>
      <c r="F77" s="46"/>
    </row>
    <row r="78" spans="1:12" ht="31.5" customHeight="1" thickBot="1">
      <c r="A78" s="17" t="s">
        <v>135</v>
      </c>
      <c r="B78" s="56" t="s">
        <v>136</v>
      </c>
      <c r="C78" s="37">
        <v>0</v>
      </c>
      <c r="D78" s="37">
        <v>11000</v>
      </c>
      <c r="E78" s="37">
        <f>SUM(F78-D78)</f>
        <v>0</v>
      </c>
      <c r="F78" s="37">
        <v>11000</v>
      </c>
      <c r="K78">
        <v>1600</v>
      </c>
      <c r="L78">
        <v>11700</v>
      </c>
    </row>
    <row r="79" spans="1:12" ht="32.25" thickBot="1">
      <c r="A79" s="24" t="s">
        <v>137</v>
      </c>
      <c r="B79" s="57" t="s">
        <v>138</v>
      </c>
      <c r="C79" s="41">
        <v>0</v>
      </c>
      <c r="D79" s="58"/>
      <c r="E79" s="59"/>
      <c r="F79" s="58"/>
      <c r="K79">
        <f>2448+800</f>
        <v>3248</v>
      </c>
      <c r="L79">
        <v>18900</v>
      </c>
    </row>
    <row r="80" spans="1:12" ht="21" customHeight="1" thickBot="1">
      <c r="A80" s="38" t="s">
        <v>139</v>
      </c>
      <c r="B80" s="60" t="s">
        <v>140</v>
      </c>
      <c r="C80" s="61">
        <v>0</v>
      </c>
      <c r="D80" s="61">
        <v>0</v>
      </c>
      <c r="E80" s="61">
        <f>SUM(F80-D80)</f>
        <v>0</v>
      </c>
      <c r="F80" s="61">
        <v>0</v>
      </c>
      <c r="K80">
        <v>864</v>
      </c>
      <c r="L80">
        <v>3800</v>
      </c>
    </row>
    <row r="81" spans="1:11" ht="32.25" thickBot="1">
      <c r="A81" s="17" t="s">
        <v>141</v>
      </c>
      <c r="B81" s="36">
        <v>71.03</v>
      </c>
      <c r="C81" s="46">
        <v>0</v>
      </c>
      <c r="D81" s="46"/>
      <c r="E81" s="46"/>
      <c r="F81" s="46"/>
      <c r="K81">
        <v>1500</v>
      </c>
    </row>
    <row r="82" spans="1:11" ht="16.5" thickBot="1">
      <c r="A82" s="17"/>
      <c r="B82" s="56"/>
      <c r="C82" s="56"/>
      <c r="D82" s="37"/>
      <c r="E82" s="37"/>
      <c r="F82" s="37"/>
      <c r="K82">
        <v>500</v>
      </c>
    </row>
    <row r="83" spans="1:11" ht="16.5" thickBot="1">
      <c r="A83" s="32" t="s">
        <v>142</v>
      </c>
      <c r="B83" s="36"/>
      <c r="C83" s="20"/>
      <c r="D83" s="20">
        <f>SUM(D13-D20)</f>
        <v>182374</v>
      </c>
      <c r="E83" s="20">
        <f>SUM(E13-E20)</f>
        <v>135825</v>
      </c>
      <c r="F83" s="20">
        <f>SUM(F13-F20)</f>
        <v>315831</v>
      </c>
      <c r="G83" s="62"/>
    </row>
    <row r="84" spans="1:11" ht="16.5" thickBot="1">
      <c r="A84" s="17" t="s">
        <v>21</v>
      </c>
      <c r="B84" s="36"/>
      <c r="C84" s="36"/>
      <c r="D84" s="46"/>
      <c r="E84" s="46"/>
      <c r="F84" s="46"/>
      <c r="K84">
        <f>210000-34400</f>
        <v>175600</v>
      </c>
    </row>
    <row r="85" spans="1:11" ht="16.5" thickBot="1">
      <c r="A85" s="17" t="s">
        <v>143</v>
      </c>
      <c r="B85" s="36"/>
      <c r="C85" s="36"/>
      <c r="D85" s="46">
        <f>SUM(D17-D23)</f>
        <v>177873</v>
      </c>
      <c r="E85" s="46">
        <f>SUM(E17-E23)</f>
        <v>-14041</v>
      </c>
      <c r="F85" s="46">
        <f>SUM(F17-F23)</f>
        <v>163832</v>
      </c>
    </row>
    <row r="86" spans="1:11" ht="16.5" thickBot="1">
      <c r="A86" s="17" t="s">
        <v>144</v>
      </c>
      <c r="B86" s="36"/>
      <c r="C86" s="36"/>
      <c r="D86" s="46">
        <f>SUM(D18-D43)</f>
        <v>15888</v>
      </c>
      <c r="E86" s="46">
        <f>SUM(E18-E43)</f>
        <v>157111</v>
      </c>
      <c r="F86" s="46">
        <f>SUM(F18-F43)</f>
        <v>172999</v>
      </c>
    </row>
    <row r="87" spans="1:11" ht="16.5" thickBot="1">
      <c r="A87" s="17" t="s">
        <v>145</v>
      </c>
      <c r="B87" s="36"/>
      <c r="C87" s="36"/>
      <c r="D87" s="20"/>
      <c r="E87" s="20"/>
      <c r="F87" s="46"/>
    </row>
    <row r="88" spans="1:11" ht="16.5" thickBot="1">
      <c r="A88" s="17" t="s">
        <v>146</v>
      </c>
      <c r="B88" s="36"/>
      <c r="C88" s="36"/>
      <c r="D88" s="46">
        <f>SUM(D19-D74)</f>
        <v>0</v>
      </c>
      <c r="E88" s="46">
        <f>SUM(F88-D88)</f>
        <v>0</v>
      </c>
      <c r="F88" s="46">
        <f>SUM(F19-F74)</f>
        <v>0</v>
      </c>
    </row>
    <row r="89" spans="1:11" ht="15.75">
      <c r="A89" s="63"/>
    </row>
    <row r="92" spans="1:11">
      <c r="A92" s="64" t="s">
        <v>147</v>
      </c>
      <c r="E92" s="64" t="s">
        <v>148</v>
      </c>
    </row>
    <row r="94" spans="1:11">
      <c r="A94" s="1" t="s">
        <v>149</v>
      </c>
      <c r="E94" s="65" t="s">
        <v>150</v>
      </c>
    </row>
  </sheetData>
  <mergeCells count="17"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97"/>
  <sheetViews>
    <sheetView tabSelected="1" zoomScaleNormal="100" workbookViewId="0">
      <selection activeCell="D22" sqref="D22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154</v>
      </c>
      <c r="C6" s="6"/>
      <c r="D6" s="4"/>
    </row>
    <row r="7" spans="1:9" ht="14.25" hidden="1" customHeight="1">
      <c r="A7" s="7" t="s">
        <v>6</v>
      </c>
    </row>
    <row r="8" spans="1:9" ht="15.75" hidden="1" customHeight="1">
      <c r="A8" s="66"/>
      <c r="B8" s="66"/>
      <c r="C8" s="8"/>
      <c r="D8" s="66"/>
      <c r="E8" s="68"/>
      <c r="F8" s="70" t="s">
        <v>7</v>
      </c>
    </row>
    <row r="9" spans="1:9" ht="21" customHeight="1" thickBot="1">
      <c r="A9" s="67"/>
      <c r="B9" s="67"/>
      <c r="C9" s="9"/>
      <c r="D9" s="67"/>
      <c r="E9" s="69"/>
      <c r="F9" s="71"/>
    </row>
    <row r="10" spans="1:9" ht="18" customHeight="1">
      <c r="A10" s="72" t="s">
        <v>8</v>
      </c>
      <c r="B10" s="72" t="s">
        <v>9</v>
      </c>
      <c r="C10" s="10" t="s">
        <v>10</v>
      </c>
      <c r="D10" s="10" t="s">
        <v>11</v>
      </c>
      <c r="E10" s="10" t="s">
        <v>11</v>
      </c>
      <c r="F10" s="10" t="s">
        <v>12</v>
      </c>
      <c r="I10" s="11"/>
    </row>
    <row r="11" spans="1:9" ht="14.25" customHeight="1" thickBot="1">
      <c r="A11" s="73"/>
      <c r="B11" s="73"/>
      <c r="C11" s="12" t="s">
        <v>13</v>
      </c>
      <c r="D11" s="12" t="s">
        <v>14</v>
      </c>
      <c r="E11" s="12" t="s">
        <v>15</v>
      </c>
      <c r="F11" s="12" t="s">
        <v>16</v>
      </c>
    </row>
    <row r="12" spans="1:9" ht="16.5" thickBot="1">
      <c r="A12" s="13" t="s">
        <v>17</v>
      </c>
      <c r="B12" s="14" t="s">
        <v>18</v>
      </c>
      <c r="C12" s="14">
        <v>1</v>
      </c>
      <c r="D12" s="14">
        <v>2</v>
      </c>
      <c r="E12" s="14">
        <v>3</v>
      </c>
      <c r="F12" s="14" t="s">
        <v>19</v>
      </c>
    </row>
    <row r="13" spans="1:9" ht="15" customHeight="1">
      <c r="A13" s="15" t="s">
        <v>20</v>
      </c>
      <c r="B13" s="74"/>
      <c r="C13" s="76"/>
      <c r="D13" s="76">
        <f>SUM(D17:D19)</f>
        <v>3299000</v>
      </c>
      <c r="E13" s="76">
        <f>SUM(F13-D13)</f>
        <v>903000</v>
      </c>
      <c r="F13" s="76">
        <f>SUM(F17:F19)</f>
        <v>4202000</v>
      </c>
      <c r="H13" s="16"/>
    </row>
    <row r="14" spans="1:9" ht="16.5" hidden="1" customHeight="1">
      <c r="A14" s="17" t="s">
        <v>21</v>
      </c>
      <c r="B14" s="75"/>
      <c r="C14" s="77"/>
      <c r="D14" s="77"/>
      <c r="E14" s="78"/>
      <c r="F14" s="77"/>
    </row>
    <row r="15" spans="1:9" ht="14.45" customHeight="1" thickBot="1">
      <c r="A15" s="17" t="s">
        <v>21</v>
      </c>
      <c r="B15" s="19"/>
      <c r="C15" s="19"/>
      <c r="D15" s="20"/>
      <c r="E15" s="18"/>
      <c r="F15" s="20"/>
    </row>
    <row r="16" spans="1:9" ht="16.5" customHeight="1" thickBot="1">
      <c r="A16" s="17" t="s">
        <v>22</v>
      </c>
      <c r="B16" s="19"/>
      <c r="C16" s="19"/>
      <c r="D16" s="20"/>
      <c r="E16" s="20"/>
      <c r="F16" s="20"/>
    </row>
    <row r="17" spans="1:9" ht="18" customHeight="1" thickBot="1">
      <c r="A17" s="21" t="s">
        <v>23</v>
      </c>
      <c r="B17" s="22" t="s">
        <v>24</v>
      </c>
      <c r="C17" s="23">
        <f>C23</f>
        <v>10623000</v>
      </c>
      <c r="D17" s="23">
        <v>2439000</v>
      </c>
      <c r="E17" s="23">
        <f>SUM(F17-D17)</f>
        <v>895000</v>
      </c>
      <c r="F17" s="23">
        <v>3334000</v>
      </c>
    </row>
    <row r="18" spans="1:9" ht="16.5" thickBot="1">
      <c r="A18" s="24" t="s">
        <v>25</v>
      </c>
      <c r="B18" s="25" t="s">
        <v>26</v>
      </c>
      <c r="C18" s="26">
        <f>C43+C71</f>
        <v>3789000</v>
      </c>
      <c r="D18" s="27">
        <f>870000-21000</f>
        <v>849000</v>
      </c>
      <c r="E18" s="28">
        <f>SUM(F18-D18)</f>
        <v>8000</v>
      </c>
      <c r="F18" s="27">
        <f>849000+8000</f>
        <v>857000</v>
      </c>
    </row>
    <row r="19" spans="1:9" ht="16.5" thickBot="1">
      <c r="A19" s="17"/>
      <c r="B19" s="25" t="s">
        <v>27</v>
      </c>
      <c r="C19" s="26">
        <f>C77</f>
        <v>29000</v>
      </c>
      <c r="D19" s="29">
        <v>11000</v>
      </c>
      <c r="E19" s="30">
        <f>SUM(F19-D19)</f>
        <v>0</v>
      </c>
      <c r="F19" s="29">
        <v>11000</v>
      </c>
    </row>
    <row r="20" spans="1:9" ht="18.75">
      <c r="A20" s="31" t="s">
        <v>28</v>
      </c>
      <c r="B20" s="79"/>
      <c r="C20" s="80">
        <f>SUM(C22+C77)</f>
        <v>16000000</v>
      </c>
      <c r="D20" s="80">
        <f>SUM(D22+D77+D73)</f>
        <v>3001801</v>
      </c>
      <c r="E20" s="80">
        <f>SUM(E22+E77)</f>
        <v>961178</v>
      </c>
      <c r="F20" s="80">
        <f>SUM(F22+F77)</f>
        <v>3964949</v>
      </c>
    </row>
    <row r="21" spans="1:9" ht="13.5" customHeight="1" thickBot="1">
      <c r="A21" s="17" t="s">
        <v>21</v>
      </c>
      <c r="B21" s="75"/>
      <c r="C21" s="77"/>
      <c r="D21" s="77"/>
      <c r="E21" s="77"/>
      <c r="F21" s="77"/>
    </row>
    <row r="22" spans="1:9" ht="19.5" thickBot="1">
      <c r="A22" s="32" t="s">
        <v>29</v>
      </c>
      <c r="B22" s="19" t="s">
        <v>30</v>
      </c>
      <c r="C22" s="20">
        <f>SUM(C23+C43+C71+C68)</f>
        <v>15971000</v>
      </c>
      <c r="D22" s="20">
        <f>SUM(D23+D43+D71+D68)</f>
        <v>2993169</v>
      </c>
      <c r="E22" s="20">
        <f>SUM(E23+E43+E71+E68)</f>
        <v>961178</v>
      </c>
      <c r="F22" s="20">
        <f>SUM(F23+F43+F71+F68)</f>
        <v>3953949</v>
      </c>
    </row>
    <row r="23" spans="1:9" ht="30.6" customHeight="1" thickBot="1">
      <c r="A23" s="32" t="s">
        <v>31</v>
      </c>
      <c r="B23" s="33" t="s">
        <v>32</v>
      </c>
      <c r="C23" s="34">
        <f>SUM(C24+C33+C36)</f>
        <v>10623000</v>
      </c>
      <c r="D23" s="34">
        <f>SUM(D24+D36+D33)</f>
        <v>2275168</v>
      </c>
      <c r="E23" s="34">
        <f t="shared" ref="E23:E29" si="0">SUM(F23-D23)</f>
        <v>804634</v>
      </c>
      <c r="F23" s="34">
        <f>SUM(F24+F36+F33)</f>
        <v>3079802</v>
      </c>
      <c r="I23" s="35">
        <f>F23-F33</f>
        <v>3079802</v>
      </c>
    </row>
    <row r="24" spans="1:9" ht="20.25" customHeight="1" thickBot="1">
      <c r="A24" s="32" t="s">
        <v>33</v>
      </c>
      <c r="B24" s="19" t="s">
        <v>34</v>
      </c>
      <c r="C24" s="34">
        <f>SUM(C25:C32)</f>
        <v>10023000</v>
      </c>
      <c r="D24" s="34">
        <f>SUM(D25:D32)</f>
        <v>2197546</v>
      </c>
      <c r="E24" s="34">
        <f>SUM(F24-D24)</f>
        <v>776403</v>
      </c>
      <c r="F24" s="34">
        <f>SUM(F25:F32)</f>
        <v>2973949</v>
      </c>
    </row>
    <row r="25" spans="1:9" ht="16.5" customHeight="1" thickBot="1">
      <c r="A25" s="17" t="s">
        <v>35</v>
      </c>
      <c r="B25" s="36" t="s">
        <v>36</v>
      </c>
      <c r="C25" s="37">
        <v>8216000</v>
      </c>
      <c r="D25" s="37">
        <v>2053608</v>
      </c>
      <c r="E25" s="37">
        <f t="shared" si="0"/>
        <v>732415</v>
      </c>
      <c r="F25" s="37">
        <v>2786023</v>
      </c>
    </row>
    <row r="26" spans="1:9" ht="19.5" customHeight="1" thickBot="1">
      <c r="A26" s="17" t="s">
        <v>37</v>
      </c>
      <c r="B26" s="36" t="s">
        <v>38</v>
      </c>
      <c r="C26" s="37">
        <v>15000</v>
      </c>
      <c r="D26" s="37">
        <v>3732</v>
      </c>
      <c r="E26" s="37">
        <f t="shared" si="0"/>
        <v>1409</v>
      </c>
      <c r="F26" s="37">
        <v>5141</v>
      </c>
    </row>
    <row r="27" spans="1:9" ht="16.5" customHeight="1" thickBot="1">
      <c r="A27" s="17" t="s">
        <v>39</v>
      </c>
      <c r="B27" s="36" t="s">
        <v>40</v>
      </c>
      <c r="C27" s="37">
        <v>921000</v>
      </c>
      <c r="D27" s="37">
        <v>0</v>
      </c>
      <c r="E27" s="37"/>
      <c r="F27" s="37"/>
    </row>
    <row r="28" spans="1:9" ht="20.25" customHeight="1" thickBot="1">
      <c r="A28" s="17" t="s">
        <v>41</v>
      </c>
      <c r="B28" s="36" t="s">
        <v>42</v>
      </c>
      <c r="C28" s="37">
        <v>0</v>
      </c>
      <c r="D28" s="37">
        <v>0</v>
      </c>
      <c r="E28" s="37"/>
      <c r="F28" s="37"/>
    </row>
    <row r="29" spans="1:9" ht="32.25" thickBot="1">
      <c r="A29" s="38" t="s">
        <v>43</v>
      </c>
      <c r="B29" s="39" t="s">
        <v>44</v>
      </c>
      <c r="C29" s="40">
        <v>260000</v>
      </c>
      <c r="D29" s="40">
        <v>68476</v>
      </c>
      <c r="E29" s="40">
        <f t="shared" si="0"/>
        <v>28616</v>
      </c>
      <c r="F29" s="40">
        <v>97092</v>
      </c>
    </row>
    <row r="30" spans="1:9" ht="16.5" thickBot="1">
      <c r="A30" s="17" t="s">
        <v>45</v>
      </c>
      <c r="B30" s="36" t="s">
        <v>46</v>
      </c>
      <c r="C30" s="37">
        <v>25000</v>
      </c>
      <c r="D30" s="37">
        <v>0</v>
      </c>
      <c r="E30" s="40">
        <f>SUM(F30-D30)</f>
        <v>9912</v>
      </c>
      <c r="F30" s="37">
        <v>9912</v>
      </c>
    </row>
    <row r="31" spans="1:9" ht="16.5" thickBot="1">
      <c r="A31" s="17" t="s">
        <v>47</v>
      </c>
      <c r="B31" s="36" t="s">
        <v>48</v>
      </c>
      <c r="C31" s="37">
        <v>525000</v>
      </c>
      <c r="D31" s="37">
        <v>58016</v>
      </c>
      <c r="E31" s="40">
        <f>SUM(F31-D31)</f>
        <v>0</v>
      </c>
      <c r="F31" s="37">
        <v>58016</v>
      </c>
    </row>
    <row r="32" spans="1:9" ht="16.5" thickBot="1">
      <c r="A32" s="17" t="s">
        <v>49</v>
      </c>
      <c r="B32" s="36" t="s">
        <v>50</v>
      </c>
      <c r="C32" s="37">
        <v>61000</v>
      </c>
      <c r="D32" s="37">
        <v>13714</v>
      </c>
      <c r="E32" s="41">
        <f>SUM(F32-D32)</f>
        <v>4051</v>
      </c>
      <c r="F32" s="37">
        <v>17765</v>
      </c>
    </row>
    <row r="33" spans="1:7" ht="16.5" thickBot="1">
      <c r="A33" s="42" t="s">
        <v>51</v>
      </c>
      <c r="B33" s="43">
        <v>10.02</v>
      </c>
      <c r="C33" s="44">
        <f>SUM(C34:C35)</f>
        <v>242000</v>
      </c>
      <c r="D33" s="44">
        <f>SUM(D34:D35)</f>
        <v>0</v>
      </c>
      <c r="E33" s="45">
        <f>SUM(E34:E35)</f>
        <v>0</v>
      </c>
      <c r="F33" s="44">
        <f>SUM(F34:F35)</f>
        <v>0</v>
      </c>
      <c r="G33" s="44">
        <f>SUM(G34:G35)</f>
        <v>0</v>
      </c>
    </row>
    <row r="34" spans="1:7" ht="16.5" thickBot="1">
      <c r="A34" s="17" t="s">
        <v>52</v>
      </c>
      <c r="B34" s="36" t="s">
        <v>53</v>
      </c>
      <c r="C34" s="46">
        <v>10000</v>
      </c>
      <c r="D34" s="37">
        <v>0</v>
      </c>
      <c r="E34" s="47">
        <f>SUM(F34-D34)</f>
        <v>0</v>
      </c>
      <c r="F34" s="37">
        <v>0</v>
      </c>
    </row>
    <row r="35" spans="1:7" ht="16.5" thickBot="1">
      <c r="A35" s="17" t="s">
        <v>54</v>
      </c>
      <c r="B35" s="36" t="s">
        <v>55</v>
      </c>
      <c r="C35" s="46">
        <v>232000</v>
      </c>
      <c r="D35" s="37">
        <v>0</v>
      </c>
      <c r="E35" s="47">
        <f>SUM(F35-D35)</f>
        <v>0</v>
      </c>
      <c r="F35" s="37">
        <v>0</v>
      </c>
    </row>
    <row r="36" spans="1:7" ht="16.5" thickBot="1">
      <c r="A36" s="32" t="s">
        <v>56</v>
      </c>
      <c r="B36" s="19" t="s">
        <v>57</v>
      </c>
      <c r="C36" s="34">
        <f>SUM(C37:C42)</f>
        <v>358000</v>
      </c>
      <c r="D36" s="34">
        <f>SUM(D37:D42)</f>
        <v>77622</v>
      </c>
      <c r="E36" s="34">
        <f>SUM(E37:E42)</f>
        <v>28231</v>
      </c>
      <c r="F36" s="34">
        <f>SUM(F37:F42)</f>
        <v>105853</v>
      </c>
    </row>
    <row r="37" spans="1:7" ht="16.5" hidden="1" thickBot="1">
      <c r="A37" s="17" t="s">
        <v>58</v>
      </c>
      <c r="B37" s="36" t="s">
        <v>59</v>
      </c>
      <c r="C37" s="46">
        <v>0</v>
      </c>
      <c r="D37" s="37"/>
      <c r="E37" s="37">
        <f t="shared" ref="E37:E42" si="1">SUM(F37-D37)</f>
        <v>0</v>
      </c>
      <c r="F37" s="37"/>
    </row>
    <row r="38" spans="1:7" ht="16.5" hidden="1" thickBot="1">
      <c r="A38" s="17" t="s">
        <v>60</v>
      </c>
      <c r="B38" s="36" t="s">
        <v>61</v>
      </c>
      <c r="C38" s="46">
        <v>0</v>
      </c>
      <c r="D38" s="37"/>
      <c r="E38" s="37">
        <f t="shared" si="1"/>
        <v>0</v>
      </c>
      <c r="F38" s="37"/>
    </row>
    <row r="39" spans="1:7" ht="18.75" hidden="1" customHeight="1" thickBot="1">
      <c r="A39" s="17" t="s">
        <v>62</v>
      </c>
      <c r="B39" s="36" t="s">
        <v>63</v>
      </c>
      <c r="C39" s="46">
        <v>0</v>
      </c>
      <c r="D39" s="37"/>
      <c r="E39" s="37">
        <f t="shared" si="1"/>
        <v>0</v>
      </c>
      <c r="F39" s="37"/>
    </row>
    <row r="40" spans="1:7" ht="30" hidden="1" customHeight="1" thickBot="1">
      <c r="A40" s="38" t="s">
        <v>64</v>
      </c>
      <c r="B40" s="48" t="s">
        <v>65</v>
      </c>
      <c r="C40" s="40">
        <v>0</v>
      </c>
      <c r="D40" s="40"/>
      <c r="E40" s="40">
        <f t="shared" si="1"/>
        <v>0</v>
      </c>
      <c r="F40" s="40"/>
    </row>
    <row r="41" spans="1:7" ht="15" hidden="1" customHeight="1" thickBot="1">
      <c r="A41" s="17" t="s">
        <v>66</v>
      </c>
      <c r="B41" s="36" t="s">
        <v>67</v>
      </c>
      <c r="C41" s="46">
        <v>0</v>
      </c>
      <c r="D41" s="37"/>
      <c r="E41" s="37">
        <f t="shared" si="1"/>
        <v>0</v>
      </c>
      <c r="F41" s="37"/>
    </row>
    <row r="42" spans="1:7" ht="15" customHeight="1" thickBot="1">
      <c r="A42" s="17" t="s">
        <v>68</v>
      </c>
      <c r="B42" s="36" t="s">
        <v>69</v>
      </c>
      <c r="C42" s="46">
        <v>358000</v>
      </c>
      <c r="D42" s="37">
        <v>77622</v>
      </c>
      <c r="E42" s="37">
        <f t="shared" si="1"/>
        <v>28231</v>
      </c>
      <c r="F42" s="37">
        <v>105853</v>
      </c>
    </row>
    <row r="43" spans="1:7" ht="16.5" thickBot="1">
      <c r="A43" s="32" t="s">
        <v>70</v>
      </c>
      <c r="B43" s="19" t="s">
        <v>71</v>
      </c>
      <c r="C43" s="34">
        <f>SUM(C44+C54+C55+C57+C60+C61+C62+C63+C64+C65)</f>
        <v>3694000</v>
      </c>
      <c r="D43" s="34">
        <f>SUM(D44+D54+D55+D57+D60+D61+D62+D63+D64+D65)</f>
        <v>697001</v>
      </c>
      <c r="E43" s="34">
        <f>SUM(E44+E54+E55+E57+E60+E61+E62+E63+E64+E65)</f>
        <v>150970</v>
      </c>
      <c r="F43" s="34">
        <f>SUM(F44+F54+F55+F57+F60+F61+F62+F63+F64+F65)</f>
        <v>847573</v>
      </c>
    </row>
    <row r="44" spans="1:7" ht="16.5" thickBot="1">
      <c r="A44" s="32" t="s">
        <v>72</v>
      </c>
      <c r="B44" s="19" t="s">
        <v>73</v>
      </c>
      <c r="C44" s="34">
        <f>SUM(C45:C53)</f>
        <v>1988000</v>
      </c>
      <c r="D44" s="34">
        <f>SUM(D45:D53)</f>
        <v>373832</v>
      </c>
      <c r="E44" s="34">
        <f>SUM(E45:E53)</f>
        <v>93272</v>
      </c>
      <c r="F44" s="34">
        <f>SUM(F45:F53)</f>
        <v>467104</v>
      </c>
    </row>
    <row r="45" spans="1:7" ht="16.5" thickBot="1">
      <c r="A45" s="17" t="s">
        <v>74</v>
      </c>
      <c r="B45" s="36" t="s">
        <v>75</v>
      </c>
      <c r="C45" s="46">
        <v>10000</v>
      </c>
      <c r="D45" s="37">
        <v>0</v>
      </c>
      <c r="E45" s="37">
        <f t="shared" ref="E45:E79" si="2">SUM(F45-D45)</f>
        <v>0</v>
      </c>
      <c r="F45" s="37">
        <v>0</v>
      </c>
    </row>
    <row r="46" spans="1:7" ht="16.5" thickBot="1">
      <c r="A46" s="17" t="s">
        <v>76</v>
      </c>
      <c r="B46" s="36" t="s">
        <v>77</v>
      </c>
      <c r="C46" s="46">
        <v>8000</v>
      </c>
      <c r="D46" s="37">
        <v>0</v>
      </c>
      <c r="E46" s="37">
        <f t="shared" si="2"/>
        <v>0</v>
      </c>
      <c r="F46" s="37">
        <v>0</v>
      </c>
    </row>
    <row r="47" spans="1:7" ht="16.5" thickBot="1">
      <c r="A47" s="17" t="s">
        <v>78</v>
      </c>
      <c r="B47" s="36" t="s">
        <v>79</v>
      </c>
      <c r="C47" s="46">
        <v>510000</v>
      </c>
      <c r="D47" s="37">
        <v>177409</v>
      </c>
      <c r="E47" s="37">
        <f t="shared" si="2"/>
        <v>38298</v>
      </c>
      <c r="F47" s="37">
        <v>215707</v>
      </c>
    </row>
    <row r="48" spans="1:7" ht="16.5" thickBot="1">
      <c r="A48" s="17" t="s">
        <v>80</v>
      </c>
      <c r="B48" s="36" t="s">
        <v>81</v>
      </c>
      <c r="C48" s="46">
        <v>25000</v>
      </c>
      <c r="D48" s="37">
        <v>5212</v>
      </c>
      <c r="E48" s="37">
        <f t="shared" si="2"/>
        <v>1693</v>
      </c>
      <c r="F48" s="37">
        <v>6905</v>
      </c>
    </row>
    <row r="49" spans="1:6" ht="16.5" thickBot="1">
      <c r="A49" s="17" t="s">
        <v>82</v>
      </c>
      <c r="B49" s="36" t="s">
        <v>83</v>
      </c>
      <c r="C49" s="46">
        <v>35000</v>
      </c>
      <c r="D49" s="37">
        <v>200</v>
      </c>
      <c r="E49" s="37">
        <f>SUM(F49-D49)</f>
        <v>1610</v>
      </c>
      <c r="F49" s="37">
        <v>1810</v>
      </c>
    </row>
    <row r="50" spans="1:6" ht="16.5" thickBot="1">
      <c r="A50" s="17" t="s">
        <v>84</v>
      </c>
      <c r="B50" s="36" t="s">
        <v>85</v>
      </c>
      <c r="C50" s="46">
        <v>0</v>
      </c>
      <c r="D50" s="37">
        <v>0</v>
      </c>
      <c r="E50" s="37"/>
      <c r="F50" s="37"/>
    </row>
    <row r="51" spans="1:6" ht="30.6" customHeight="1" thickBot="1">
      <c r="A51" s="38" t="s">
        <v>86</v>
      </c>
      <c r="B51" s="48" t="s">
        <v>87</v>
      </c>
      <c r="C51" s="40">
        <v>300000</v>
      </c>
      <c r="D51" s="49">
        <v>63368</v>
      </c>
      <c r="E51" s="40">
        <f t="shared" si="2"/>
        <v>1612</v>
      </c>
      <c r="F51" s="49">
        <v>64980</v>
      </c>
    </row>
    <row r="52" spans="1:6" ht="18.75" customHeight="1" thickBot="1">
      <c r="A52" s="38" t="s">
        <v>88</v>
      </c>
      <c r="B52" s="39" t="s">
        <v>89</v>
      </c>
      <c r="C52" s="50">
        <v>300000</v>
      </c>
      <c r="D52" s="40">
        <v>21960</v>
      </c>
      <c r="E52" s="40">
        <f t="shared" si="2"/>
        <v>9114</v>
      </c>
      <c r="F52" s="40">
        <v>31074</v>
      </c>
    </row>
    <row r="53" spans="1:6" ht="15.75" customHeight="1" thickBot="1">
      <c r="A53" s="17" t="s">
        <v>90</v>
      </c>
      <c r="B53" s="36" t="s">
        <v>91</v>
      </c>
      <c r="C53" s="46">
        <v>800000</v>
      </c>
      <c r="D53" s="37">
        <v>105683</v>
      </c>
      <c r="E53" s="37">
        <f>SUM(F53-D53)</f>
        <v>40945</v>
      </c>
      <c r="F53" s="37">
        <v>146628</v>
      </c>
    </row>
    <row r="54" spans="1:6" s="54" customFormat="1" ht="15.95" customHeight="1" thickBot="1">
      <c r="A54" s="51" t="s">
        <v>92</v>
      </c>
      <c r="B54" s="52" t="s">
        <v>93</v>
      </c>
      <c r="C54" s="53">
        <v>330000</v>
      </c>
      <c r="D54" s="53">
        <v>90919</v>
      </c>
      <c r="E54" s="53">
        <f t="shared" si="2"/>
        <v>0</v>
      </c>
      <c r="F54" s="53">
        <v>90919</v>
      </c>
    </row>
    <row r="55" spans="1:6" ht="16.5" thickBot="1">
      <c r="A55" s="51" t="s">
        <v>94</v>
      </c>
      <c r="B55" s="52" t="s">
        <v>95</v>
      </c>
      <c r="C55" s="53">
        <f>C56</f>
        <v>100000</v>
      </c>
      <c r="D55" s="53">
        <f>SUM(D56)</f>
        <v>0</v>
      </c>
      <c r="E55" s="53">
        <f t="shared" si="2"/>
        <v>0</v>
      </c>
      <c r="F55" s="53">
        <f>SUM(F56)</f>
        <v>0</v>
      </c>
    </row>
    <row r="56" spans="1:6" ht="16.5" thickBot="1">
      <c r="A56" s="17" t="s">
        <v>96</v>
      </c>
      <c r="B56" s="36" t="s">
        <v>97</v>
      </c>
      <c r="C56" s="46">
        <v>100000</v>
      </c>
      <c r="D56" s="46">
        <v>0</v>
      </c>
      <c r="E56" s="46">
        <f t="shared" si="2"/>
        <v>0</v>
      </c>
      <c r="F56" s="46">
        <v>0</v>
      </c>
    </row>
    <row r="57" spans="1:6" ht="18" customHeight="1" thickBot="1">
      <c r="A57" s="32" t="s">
        <v>98</v>
      </c>
      <c r="B57" s="19" t="s">
        <v>99</v>
      </c>
      <c r="C57" s="20">
        <f>SUM(C58+C59)</f>
        <v>80000</v>
      </c>
      <c r="D57" s="20">
        <f>SUM(D58:D59)</f>
        <v>420</v>
      </c>
      <c r="E57" s="20">
        <f>E58+E59</f>
        <v>538</v>
      </c>
      <c r="F57" s="20">
        <f>F58</f>
        <v>560</v>
      </c>
    </row>
    <row r="58" spans="1:6" ht="18.75" customHeight="1" thickBot="1">
      <c r="A58" s="17" t="s">
        <v>100</v>
      </c>
      <c r="B58" s="36" t="s">
        <v>101</v>
      </c>
      <c r="C58" s="46">
        <v>10000</v>
      </c>
      <c r="D58" s="46">
        <v>420</v>
      </c>
      <c r="E58" s="46">
        <f t="shared" si="2"/>
        <v>140</v>
      </c>
      <c r="F58" s="46">
        <v>560</v>
      </c>
    </row>
    <row r="59" spans="1:6" ht="16.5" thickBot="1">
      <c r="A59" s="17" t="s">
        <v>102</v>
      </c>
      <c r="B59" s="36" t="s">
        <v>103</v>
      </c>
      <c r="C59" s="46">
        <v>70000</v>
      </c>
      <c r="D59" s="46">
        <v>0</v>
      </c>
      <c r="E59" s="46">
        <f>SUM(F59-D59)</f>
        <v>398</v>
      </c>
      <c r="F59" s="46">
        <v>398</v>
      </c>
    </row>
    <row r="60" spans="1:6" ht="16.5" thickBot="1">
      <c r="A60" s="32" t="s">
        <v>104</v>
      </c>
      <c r="B60" s="19" t="s">
        <v>105</v>
      </c>
      <c r="C60" s="20">
        <v>600000</v>
      </c>
      <c r="D60" s="20">
        <v>212399</v>
      </c>
      <c r="E60" s="20">
        <f>SUM(F60-D60)</f>
        <v>38958</v>
      </c>
      <c r="F60" s="20">
        <v>251357</v>
      </c>
    </row>
    <row r="61" spans="1:6" ht="16.5" thickBot="1">
      <c r="A61" s="32" t="s">
        <v>106</v>
      </c>
      <c r="B61" s="19" t="s">
        <v>107</v>
      </c>
      <c r="C61" s="20"/>
      <c r="D61" s="34">
        <v>0</v>
      </c>
      <c r="E61" s="20">
        <f>SUM(F61-D61)</f>
        <v>0</v>
      </c>
      <c r="F61" s="34">
        <v>0</v>
      </c>
    </row>
    <row r="62" spans="1:6" ht="16.5" thickBot="1">
      <c r="A62" s="32" t="s">
        <v>108</v>
      </c>
      <c r="B62" s="19" t="s">
        <v>109</v>
      </c>
      <c r="C62" s="20">
        <v>40000</v>
      </c>
      <c r="D62" s="34">
        <v>398</v>
      </c>
      <c r="E62" s="20">
        <f t="shared" si="2"/>
        <v>10000</v>
      </c>
      <c r="F62" s="34">
        <v>10398</v>
      </c>
    </row>
    <row r="63" spans="1:6" ht="16.5" thickBot="1">
      <c r="A63" s="32" t="s">
        <v>110</v>
      </c>
      <c r="B63" s="19" t="s">
        <v>111</v>
      </c>
      <c r="C63" s="20">
        <v>70000</v>
      </c>
      <c r="D63" s="34">
        <v>7007</v>
      </c>
      <c r="E63" s="20">
        <f t="shared" si="2"/>
        <v>2454</v>
      </c>
      <c r="F63" s="34">
        <v>9461</v>
      </c>
    </row>
    <row r="64" spans="1:6" ht="32.25" thickBot="1">
      <c r="A64" s="32" t="s">
        <v>112</v>
      </c>
      <c r="B64" s="19">
        <v>20.25</v>
      </c>
      <c r="C64" s="20">
        <v>10000</v>
      </c>
      <c r="D64" s="20">
        <v>0</v>
      </c>
      <c r="E64" s="20">
        <f t="shared" si="2"/>
        <v>0</v>
      </c>
      <c r="F64" s="20">
        <v>0</v>
      </c>
    </row>
    <row r="65" spans="1:9" ht="16.5" thickBot="1">
      <c r="A65" s="32" t="s">
        <v>113</v>
      </c>
      <c r="B65" s="19" t="s">
        <v>114</v>
      </c>
      <c r="C65" s="20">
        <f>SUM(C66+C67)</f>
        <v>476000</v>
      </c>
      <c r="D65" s="20">
        <f>SUM(D66:D67)</f>
        <v>12026</v>
      </c>
      <c r="E65" s="20">
        <f t="shared" si="2"/>
        <v>5748</v>
      </c>
      <c r="F65" s="20">
        <f>SUM(F66:F67)</f>
        <v>17774</v>
      </c>
    </row>
    <row r="66" spans="1:9" ht="16.5" thickBot="1">
      <c r="A66" s="17" t="s">
        <v>115</v>
      </c>
      <c r="B66" s="36" t="s">
        <v>116</v>
      </c>
      <c r="C66" s="46">
        <v>3000</v>
      </c>
      <c r="D66" s="46">
        <v>0</v>
      </c>
      <c r="E66" s="46">
        <f>SUM(F66-D66)</f>
        <v>0</v>
      </c>
      <c r="F66" s="46">
        <v>0</v>
      </c>
    </row>
    <row r="67" spans="1:9" ht="16.5" thickBot="1">
      <c r="A67" s="17" t="s">
        <v>117</v>
      </c>
      <c r="B67" s="36" t="s">
        <v>118</v>
      </c>
      <c r="C67" s="46">
        <v>473000</v>
      </c>
      <c r="D67" s="46">
        <v>12026</v>
      </c>
      <c r="E67" s="46">
        <f t="shared" si="2"/>
        <v>5748</v>
      </c>
      <c r="F67" s="46">
        <f>8891+1912+6621+100+250</f>
        <v>17774</v>
      </c>
      <c r="I67" s="55">
        <f>46907.67+515+263480+345435.33+3741+200+100</f>
        <v>660379</v>
      </c>
    </row>
    <row r="68" spans="1:9" ht="16.5" thickBot="1">
      <c r="A68" s="42" t="s">
        <v>155</v>
      </c>
      <c r="B68" s="43">
        <v>57</v>
      </c>
      <c r="C68" s="44">
        <f>C69</f>
        <v>1559000</v>
      </c>
      <c r="D68" s="44">
        <f t="shared" ref="D68:F69" si="3">D69</f>
        <v>0</v>
      </c>
      <c r="E68" s="44">
        <f t="shared" si="3"/>
        <v>0</v>
      </c>
      <c r="F68" s="44">
        <f t="shared" si="3"/>
        <v>0</v>
      </c>
      <c r="I68" s="55"/>
    </row>
    <row r="69" spans="1:9" ht="16.5" thickBot="1">
      <c r="A69" s="17" t="s">
        <v>156</v>
      </c>
      <c r="B69" s="36">
        <v>57.02</v>
      </c>
      <c r="C69" s="46">
        <f>C70</f>
        <v>1559000</v>
      </c>
      <c r="D69" s="46">
        <f t="shared" si="3"/>
        <v>0</v>
      </c>
      <c r="E69" s="46">
        <f t="shared" si="3"/>
        <v>0</v>
      </c>
      <c r="F69" s="46">
        <f t="shared" si="3"/>
        <v>0</v>
      </c>
      <c r="I69" s="55"/>
    </row>
    <row r="70" spans="1:9" ht="16.5" thickBot="1">
      <c r="A70" s="17" t="s">
        <v>157</v>
      </c>
      <c r="B70" s="36" t="s">
        <v>158</v>
      </c>
      <c r="C70" s="46">
        <v>1559000</v>
      </c>
      <c r="D70" s="46">
        <v>0</v>
      </c>
      <c r="E70" s="46">
        <f t="shared" si="2"/>
        <v>0</v>
      </c>
      <c r="F70" s="46">
        <v>0</v>
      </c>
      <c r="I70" s="55"/>
    </row>
    <row r="71" spans="1:9" s="1" customFormat="1" ht="16.5" thickBot="1">
      <c r="A71" s="32" t="s">
        <v>119</v>
      </c>
      <c r="B71" s="19">
        <v>59</v>
      </c>
      <c r="C71" s="20">
        <f>C72</f>
        <v>95000</v>
      </c>
      <c r="D71" s="20">
        <f>D72</f>
        <v>21000</v>
      </c>
      <c r="E71" s="20">
        <f>E72</f>
        <v>5574</v>
      </c>
      <c r="F71" s="20">
        <f>F72</f>
        <v>26574</v>
      </c>
    </row>
    <row r="72" spans="1:9" ht="32.25" thickBot="1">
      <c r="A72" s="17" t="s">
        <v>120</v>
      </c>
      <c r="B72" s="36" t="s">
        <v>121</v>
      </c>
      <c r="C72" s="46">
        <v>95000</v>
      </c>
      <c r="D72" s="46">
        <v>21000</v>
      </c>
      <c r="E72" s="46">
        <f t="shared" si="2"/>
        <v>5574</v>
      </c>
      <c r="F72" s="46">
        <v>26574</v>
      </c>
    </row>
    <row r="73" spans="1:9" s="1" customFormat="1" ht="63.75" thickBot="1">
      <c r="A73" s="42" t="s">
        <v>122</v>
      </c>
      <c r="B73" s="43">
        <v>84</v>
      </c>
      <c r="C73" s="20"/>
      <c r="D73" s="20">
        <f>D74</f>
        <v>-2368</v>
      </c>
      <c r="E73" s="20">
        <f t="shared" ref="E73:F75" si="4">E74</f>
        <v>0</v>
      </c>
      <c r="F73" s="20">
        <f t="shared" si="4"/>
        <v>-2368</v>
      </c>
    </row>
    <row r="74" spans="1:9" s="1" customFormat="1" ht="79.5" thickBot="1">
      <c r="A74" s="32" t="s">
        <v>123</v>
      </c>
      <c r="B74" s="19">
        <v>85</v>
      </c>
      <c r="C74" s="20"/>
      <c r="D74" s="20">
        <f>D75</f>
        <v>-2368</v>
      </c>
      <c r="E74" s="20">
        <f t="shared" si="4"/>
        <v>0</v>
      </c>
      <c r="F74" s="20">
        <f t="shared" si="4"/>
        <v>-2368</v>
      </c>
    </row>
    <row r="75" spans="1:9" s="1" customFormat="1" ht="48" thickBot="1">
      <c r="A75" s="32" t="s">
        <v>124</v>
      </c>
      <c r="B75" s="19">
        <v>85.01</v>
      </c>
      <c r="C75" s="20"/>
      <c r="D75" s="20">
        <f>D76</f>
        <v>-2368</v>
      </c>
      <c r="E75" s="20">
        <f t="shared" si="4"/>
        <v>0</v>
      </c>
      <c r="F75" s="20">
        <f t="shared" si="4"/>
        <v>-2368</v>
      </c>
    </row>
    <row r="76" spans="1:9" ht="63.75" thickBot="1">
      <c r="A76" s="17" t="s">
        <v>125</v>
      </c>
      <c r="B76" s="36" t="s">
        <v>126</v>
      </c>
      <c r="C76" s="46"/>
      <c r="D76" s="46">
        <v>-2368</v>
      </c>
      <c r="E76" s="46">
        <f t="shared" si="2"/>
        <v>0</v>
      </c>
      <c r="F76" s="46">
        <v>-2368</v>
      </c>
    </row>
    <row r="77" spans="1:9" ht="16.5" thickBot="1">
      <c r="A77" s="32" t="s">
        <v>127</v>
      </c>
      <c r="B77" s="19" t="s">
        <v>128</v>
      </c>
      <c r="C77" s="20">
        <f>C78</f>
        <v>29000</v>
      </c>
      <c r="D77" s="20">
        <f>SUM(D78)</f>
        <v>11000</v>
      </c>
      <c r="E77" s="20">
        <f t="shared" si="2"/>
        <v>0</v>
      </c>
      <c r="F77" s="20">
        <f>SUM(F78)</f>
        <v>11000</v>
      </c>
    </row>
    <row r="78" spans="1:9" ht="16.5" thickBot="1">
      <c r="A78" s="32" t="s">
        <v>129</v>
      </c>
      <c r="B78" s="19" t="s">
        <v>130</v>
      </c>
      <c r="C78" s="20">
        <f>C79</f>
        <v>29000</v>
      </c>
      <c r="D78" s="20">
        <f>SUM(D79)</f>
        <v>11000</v>
      </c>
      <c r="E78" s="20">
        <f t="shared" si="2"/>
        <v>0</v>
      </c>
      <c r="F78" s="20">
        <f>SUM(F79)</f>
        <v>11000</v>
      </c>
    </row>
    <row r="79" spans="1:9" ht="16.5" thickBot="1">
      <c r="A79" s="32" t="s">
        <v>131</v>
      </c>
      <c r="B79" s="19" t="s">
        <v>132</v>
      </c>
      <c r="C79" s="20">
        <f>SUM(C80:C84)</f>
        <v>29000</v>
      </c>
      <c r="D79" s="20">
        <f>SUM(D80:D84)</f>
        <v>11000</v>
      </c>
      <c r="E79" s="20">
        <f t="shared" si="2"/>
        <v>0</v>
      </c>
      <c r="F79" s="20">
        <f>SUM(F80:F84)</f>
        <v>11000</v>
      </c>
    </row>
    <row r="80" spans="1:9" ht="16.5" thickBot="1">
      <c r="A80" s="17" t="s">
        <v>133</v>
      </c>
      <c r="B80" s="36" t="s">
        <v>134</v>
      </c>
      <c r="C80" s="46">
        <v>0</v>
      </c>
      <c r="D80" s="46"/>
      <c r="E80" s="46">
        <f>SUM(F80-D80)</f>
        <v>0</v>
      </c>
      <c r="F80" s="46"/>
    </row>
    <row r="81" spans="1:12" ht="31.5" customHeight="1" thickBot="1">
      <c r="A81" s="17" t="s">
        <v>135</v>
      </c>
      <c r="B81" s="56" t="s">
        <v>136</v>
      </c>
      <c r="C81" s="37">
        <v>25000</v>
      </c>
      <c r="D81" s="37">
        <v>11000</v>
      </c>
      <c r="E81" s="37">
        <f>SUM(F81-D81)</f>
        <v>0</v>
      </c>
      <c r="F81" s="37">
        <v>11000</v>
      </c>
      <c r="K81">
        <v>1600</v>
      </c>
      <c r="L81">
        <v>11700</v>
      </c>
    </row>
    <row r="82" spans="1:12" ht="32.25" thickBot="1">
      <c r="A82" s="24" t="s">
        <v>137</v>
      </c>
      <c r="B82" s="57" t="s">
        <v>138</v>
      </c>
      <c r="C82" s="41">
        <v>0</v>
      </c>
      <c r="D82" s="58"/>
      <c r="E82" s="59"/>
      <c r="F82" s="58"/>
      <c r="K82">
        <f>2448+800</f>
        <v>3248</v>
      </c>
      <c r="L82">
        <v>18900</v>
      </c>
    </row>
    <row r="83" spans="1:12" ht="21" customHeight="1" thickBot="1">
      <c r="A83" s="38" t="s">
        <v>139</v>
      </c>
      <c r="B83" s="60" t="s">
        <v>140</v>
      </c>
      <c r="C83" s="61">
        <v>4000</v>
      </c>
      <c r="D83" s="61">
        <v>0</v>
      </c>
      <c r="E83" s="61">
        <f>SUM(F83-D83)</f>
        <v>0</v>
      </c>
      <c r="F83" s="61">
        <v>0</v>
      </c>
      <c r="K83">
        <v>864</v>
      </c>
      <c r="L83">
        <v>3800</v>
      </c>
    </row>
    <row r="84" spans="1:12" ht="32.25" thickBot="1">
      <c r="A84" s="17" t="s">
        <v>141</v>
      </c>
      <c r="B84" s="36">
        <v>71.03</v>
      </c>
      <c r="C84" s="46">
        <v>0</v>
      </c>
      <c r="D84" s="46"/>
      <c r="E84" s="46"/>
      <c r="F84" s="46"/>
      <c r="K84">
        <v>1500</v>
      </c>
    </row>
    <row r="85" spans="1:12" ht="16.5" thickBot="1">
      <c r="A85" s="17"/>
      <c r="B85" s="56"/>
      <c r="C85" s="56"/>
      <c r="D85" s="37"/>
      <c r="E85" s="37"/>
      <c r="F85" s="37"/>
      <c r="K85">
        <v>500</v>
      </c>
    </row>
    <row r="86" spans="1:12" ht="16.5" thickBot="1">
      <c r="A86" s="32" t="s">
        <v>142</v>
      </c>
      <c r="B86" s="36"/>
      <c r="C86" s="20"/>
      <c r="D86" s="20">
        <f>SUM(D13-D20)</f>
        <v>297199</v>
      </c>
      <c r="E86" s="20">
        <f>SUM(E13-E20)</f>
        <v>-58178</v>
      </c>
      <c r="F86" s="20">
        <f>SUM(F13-F20)</f>
        <v>237051</v>
      </c>
      <c r="G86" s="62"/>
    </row>
    <row r="87" spans="1:12" ht="16.5" thickBot="1">
      <c r="A87" s="17" t="s">
        <v>21</v>
      </c>
      <c r="B87" s="36"/>
      <c r="C87" s="36"/>
      <c r="D87" s="46"/>
      <c r="E87" s="46"/>
      <c r="F87" s="46"/>
      <c r="K87">
        <f>210000-34400</f>
        <v>175600</v>
      </c>
    </row>
    <row r="88" spans="1:12" ht="16.5" thickBot="1">
      <c r="A88" s="17" t="s">
        <v>143</v>
      </c>
      <c r="B88" s="36"/>
      <c r="C88" s="36"/>
      <c r="D88" s="46">
        <f>SUM(D17-D23)</f>
        <v>163832</v>
      </c>
      <c r="E88" s="46">
        <f>SUM(E17-E23)</f>
        <v>90366</v>
      </c>
      <c r="F88" s="46">
        <f>SUM(F17-F23)</f>
        <v>254198</v>
      </c>
    </row>
    <row r="89" spans="1:12" ht="16.5" thickBot="1">
      <c r="A89" s="17" t="s">
        <v>144</v>
      </c>
      <c r="B89" s="36"/>
      <c r="C89" s="36"/>
      <c r="D89" s="46">
        <f>SUM(D18-D43)</f>
        <v>151999</v>
      </c>
      <c r="E89" s="46">
        <f>SUM(E18-E43)</f>
        <v>-142970</v>
      </c>
      <c r="F89" s="46">
        <f>SUM(F18-F43)</f>
        <v>9427</v>
      </c>
    </row>
    <row r="90" spans="1:12" ht="16.5" thickBot="1">
      <c r="A90" s="17" t="s">
        <v>145</v>
      </c>
      <c r="B90" s="36"/>
      <c r="C90" s="36"/>
      <c r="D90" s="20"/>
      <c r="E90" s="20"/>
      <c r="F90" s="46"/>
    </row>
    <row r="91" spans="1:12" ht="16.5" thickBot="1">
      <c r="A91" s="17" t="s">
        <v>146</v>
      </c>
      <c r="B91" s="36"/>
      <c r="C91" s="36"/>
      <c r="D91" s="46">
        <f>SUM(D19-D77)</f>
        <v>0</v>
      </c>
      <c r="E91" s="46">
        <f>SUM(F91-D91)</f>
        <v>0</v>
      </c>
      <c r="F91" s="46">
        <f>SUM(F19-F77)</f>
        <v>0</v>
      </c>
    </row>
    <row r="92" spans="1:12" ht="15.75">
      <c r="A92" s="63"/>
    </row>
    <row r="95" spans="1:12">
      <c r="A95" s="64" t="s">
        <v>147</v>
      </c>
      <c r="E95" s="64" t="s">
        <v>148</v>
      </c>
    </row>
    <row r="97" spans="1:5">
      <c r="A97" s="1" t="s">
        <v>149</v>
      </c>
      <c r="E97" s="65" t="s">
        <v>150</v>
      </c>
    </row>
  </sheetData>
  <mergeCells count="17"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5</vt:i4>
      </vt:variant>
    </vt:vector>
  </HeadingPairs>
  <TitlesOfParts>
    <vt:vector size="10" baseType="lpstr">
      <vt:lpstr>CONT_EXECUTIE_Decembrie_2018</vt:lpstr>
      <vt:lpstr>CONT_EXECUTIE_Ianuarie_2019</vt:lpstr>
      <vt:lpstr>CONT_EXECUTIE_Februarie_2019</vt:lpstr>
      <vt:lpstr>CONT_EXECUTIE_Martie_2019</vt:lpstr>
      <vt:lpstr>CONT_EXECUTIE_Aprilie_2019</vt:lpstr>
      <vt:lpstr>CONT_EXECUTIE_Aprilie_2019!Zona_de_imprimat</vt:lpstr>
      <vt:lpstr>CONT_EXECUTIE_Decembrie_2018!Zona_de_imprimat</vt:lpstr>
      <vt:lpstr>CONT_EXECUTIE_Februarie_2019!Zona_de_imprimat</vt:lpstr>
      <vt:lpstr>CONT_EXECUTIE_Ianuarie_2019!Zona_de_imprimat</vt:lpstr>
      <vt:lpstr>CONT_EXECUTIE_Martie_2019!Zona_de_imprimat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Constantinescu</dc:creator>
  <cp:lastModifiedBy>Cosmin.Meitoiu</cp:lastModifiedBy>
  <cp:lastPrinted>2019-04-22T09:02:02Z</cp:lastPrinted>
  <dcterms:created xsi:type="dcterms:W3CDTF">2019-01-09T11:28:33Z</dcterms:created>
  <dcterms:modified xsi:type="dcterms:W3CDTF">2019-05-15T06:51:18Z</dcterms:modified>
</cp:coreProperties>
</file>